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940" windowHeight="11400"/>
  </bookViews>
  <sheets>
    <sheet name="Rekapitulácia" sheetId="1" r:id="rId1"/>
    <sheet name="Krycí list stavby" sheetId="2" r:id="rId2"/>
    <sheet name="Kryci_list 14304" sheetId="3" r:id="rId3"/>
    <sheet name="Rekap 14304" sheetId="4" r:id="rId4"/>
    <sheet name="SO 14304" sheetId="5" r:id="rId5"/>
  </sheets>
  <definedNames>
    <definedName name="_xlnm.Print_Titles" localSheetId="3">'Rekap 14304'!$9:$9</definedName>
    <definedName name="_xlnm.Print_Titles" localSheetId="4">'SO 14304'!$8:$8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2"/>
  <c r="E18"/>
  <c r="D18"/>
  <c r="F8" i="1"/>
  <c r="J16" i="2" s="1"/>
  <c r="D8" i="1"/>
  <c r="J18" i="2" s="1"/>
  <c r="J17" i="3"/>
  <c r="E7" i="1" s="1"/>
  <c r="E8" s="1"/>
  <c r="J17" i="2" s="1"/>
  <c r="K7" i="1"/>
  <c r="I30" i="3"/>
  <c r="J30" s="1"/>
  <c r="Z113" i="5"/>
  <c r="E25" i="4"/>
  <c r="V110" i="5"/>
  <c r="V112" s="1"/>
  <c r="F26" i="4" s="1"/>
  <c r="M110" i="5"/>
  <c r="C25" i="4" s="1"/>
  <c r="K109" i="5"/>
  <c r="J109"/>
  <c r="L109"/>
  <c r="I109"/>
  <c r="K108"/>
  <c r="J108"/>
  <c r="S108"/>
  <c r="S110" s="1"/>
  <c r="F25" i="4" s="1"/>
  <c r="L108" i="5"/>
  <c r="L110" s="1"/>
  <c r="B25" i="4" s="1"/>
  <c r="I108" i="5"/>
  <c r="P105"/>
  <c r="E24" i="4" s="1"/>
  <c r="H105" i="5"/>
  <c r="M105"/>
  <c r="C24" i="4" s="1"/>
  <c r="K104" i="5"/>
  <c r="J104"/>
  <c r="L104"/>
  <c r="I104"/>
  <c r="K103"/>
  <c r="J103"/>
  <c r="L103"/>
  <c r="I103"/>
  <c r="K102"/>
  <c r="J102"/>
  <c r="L102"/>
  <c r="I102"/>
  <c r="K101"/>
  <c r="J101"/>
  <c r="L101"/>
  <c r="I101"/>
  <c r="K100"/>
  <c r="J100"/>
  <c r="L100"/>
  <c r="I100"/>
  <c r="K99"/>
  <c r="J99"/>
  <c r="S99"/>
  <c r="L99"/>
  <c r="I99"/>
  <c r="K98"/>
  <c r="J98"/>
  <c r="S98"/>
  <c r="S105" s="1"/>
  <c r="F24" i="4" s="1"/>
  <c r="L98" i="5"/>
  <c r="I98"/>
  <c r="I105" s="1"/>
  <c r="D24" i="4" s="1"/>
  <c r="P95" i="5"/>
  <c r="E23" i="4" s="1"/>
  <c r="H95" i="5"/>
  <c r="M95"/>
  <c r="C23" i="4" s="1"/>
  <c r="K94" i="5"/>
  <c r="J94"/>
  <c r="L94"/>
  <c r="I94"/>
  <c r="K93"/>
  <c r="J93"/>
  <c r="L93"/>
  <c r="I93"/>
  <c r="K92"/>
  <c r="J92"/>
  <c r="L92"/>
  <c r="I92"/>
  <c r="K91"/>
  <c r="J91"/>
  <c r="L91"/>
  <c r="I91"/>
  <c r="K90"/>
  <c r="J90"/>
  <c r="L90"/>
  <c r="I90"/>
  <c r="K89"/>
  <c r="J89"/>
  <c r="L89"/>
  <c r="I89"/>
  <c r="K88"/>
  <c r="J88"/>
  <c r="S88"/>
  <c r="S95" s="1"/>
  <c r="F23" i="4" s="1"/>
  <c r="L88" i="5"/>
  <c r="I88"/>
  <c r="I95" s="1"/>
  <c r="D23" i="4" s="1"/>
  <c r="P85" i="5"/>
  <c r="E22" i="4" s="1"/>
  <c r="H85" i="5"/>
  <c r="M85"/>
  <c r="C22" i="4" s="1"/>
  <c r="K84" i="5"/>
  <c r="J84"/>
  <c r="L84"/>
  <c r="I84"/>
  <c r="K83"/>
  <c r="J83"/>
  <c r="L83"/>
  <c r="I83"/>
  <c r="K82"/>
  <c r="J82"/>
  <c r="L82"/>
  <c r="I82"/>
  <c r="K81"/>
  <c r="J81"/>
  <c r="S81"/>
  <c r="S85" s="1"/>
  <c r="F22" i="4" s="1"/>
  <c r="L81" i="5"/>
  <c r="I81"/>
  <c r="P78"/>
  <c r="E21" i="4" s="1"/>
  <c r="H78" i="5"/>
  <c r="M78"/>
  <c r="M112" s="1"/>
  <c r="C26" i="4" s="1"/>
  <c r="E17" i="3" s="1"/>
  <c r="E17" i="2" s="1"/>
  <c r="K77" i="5"/>
  <c r="J77"/>
  <c r="L77"/>
  <c r="I77"/>
  <c r="K76"/>
  <c r="J76"/>
  <c r="L76"/>
  <c r="I76"/>
  <c r="K75"/>
  <c r="J75"/>
  <c r="L75"/>
  <c r="I75"/>
  <c r="K74"/>
  <c r="J74"/>
  <c r="S74"/>
  <c r="L74"/>
  <c r="I74"/>
  <c r="K73"/>
  <c r="J73"/>
  <c r="L73"/>
  <c r="I73"/>
  <c r="E17" i="4"/>
  <c r="C17"/>
  <c r="S67" i="5"/>
  <c r="F17" i="4" s="1"/>
  <c r="P67" i="5"/>
  <c r="H67"/>
  <c r="M67"/>
  <c r="K66"/>
  <c r="J66"/>
  <c r="L66"/>
  <c r="L67" s="1"/>
  <c r="B17" i="4" s="1"/>
  <c r="I66" i="5"/>
  <c r="I67" s="1"/>
  <c r="D17" i="4" s="1"/>
  <c r="P63" i="5"/>
  <c r="E16" i="4" s="1"/>
  <c r="H63" i="5"/>
  <c r="M63"/>
  <c r="C16" i="4" s="1"/>
  <c r="K62" i="5"/>
  <c r="J62"/>
  <c r="L62"/>
  <c r="I62"/>
  <c r="K61"/>
  <c r="J61"/>
  <c r="L61"/>
  <c r="I61"/>
  <c r="K60"/>
  <c r="J60"/>
  <c r="L60"/>
  <c r="I60"/>
  <c r="K59"/>
  <c r="J59"/>
  <c r="L59"/>
  <c r="I59"/>
  <c r="K58"/>
  <c r="J58"/>
  <c r="L58"/>
  <c r="I58"/>
  <c r="K57"/>
  <c r="J57"/>
  <c r="L57"/>
  <c r="I57"/>
  <c r="K56"/>
  <c r="J56"/>
  <c r="L56"/>
  <c r="I56"/>
  <c r="K55"/>
  <c r="J55"/>
  <c r="L55"/>
  <c r="I55"/>
  <c r="K54"/>
  <c r="J54"/>
  <c r="L54"/>
  <c r="I54"/>
  <c r="K53"/>
  <c r="J53"/>
  <c r="L53"/>
  <c r="I53"/>
  <c r="K52"/>
  <c r="J52"/>
  <c r="L52"/>
  <c r="I52"/>
  <c r="K51"/>
  <c r="J51"/>
  <c r="L51"/>
  <c r="I51"/>
  <c r="K50"/>
  <c r="J50"/>
  <c r="L50"/>
  <c r="I50"/>
  <c r="K49"/>
  <c r="J49"/>
  <c r="L49"/>
  <c r="I49"/>
  <c r="K48"/>
  <c r="J48"/>
  <c r="L48"/>
  <c r="I48"/>
  <c r="K47"/>
  <c r="J47"/>
  <c r="S47"/>
  <c r="S63" s="1"/>
  <c r="F16" i="4" s="1"/>
  <c r="L47" i="5"/>
  <c r="I47"/>
  <c r="I63" s="1"/>
  <c r="D16" i="4" s="1"/>
  <c r="P44" i="5"/>
  <c r="E15" i="4" s="1"/>
  <c r="H44" i="5"/>
  <c r="M44"/>
  <c r="C15" i="4" s="1"/>
  <c r="K43" i="5"/>
  <c r="J43"/>
  <c r="L43"/>
  <c r="I43"/>
  <c r="K42"/>
  <c r="J42"/>
  <c r="L42"/>
  <c r="I42"/>
  <c r="K41"/>
  <c r="J41"/>
  <c r="L41"/>
  <c r="I41"/>
  <c r="K40"/>
  <c r="J40"/>
  <c r="L40"/>
  <c r="I40"/>
  <c r="K39"/>
  <c r="J39"/>
  <c r="L39"/>
  <c r="I39"/>
  <c r="K38"/>
  <c r="J38"/>
  <c r="L38"/>
  <c r="I38"/>
  <c r="K37"/>
  <c r="J37"/>
  <c r="L37"/>
  <c r="I37"/>
  <c r="K36"/>
  <c r="J36"/>
  <c r="L36"/>
  <c r="I36"/>
  <c r="K35"/>
  <c r="J35"/>
  <c r="L35"/>
  <c r="I35"/>
  <c r="K34"/>
  <c r="J34"/>
  <c r="S34"/>
  <c r="L34"/>
  <c r="I34"/>
  <c r="K33"/>
  <c r="J33"/>
  <c r="S33"/>
  <c r="L33"/>
  <c r="I33"/>
  <c r="K32"/>
  <c r="J32"/>
  <c r="S32"/>
  <c r="L32"/>
  <c r="I32"/>
  <c r="K31"/>
  <c r="J31"/>
  <c r="S31"/>
  <c r="S44" s="1"/>
  <c r="F15" i="4" s="1"/>
  <c r="L31" i="5"/>
  <c r="L44" s="1"/>
  <c r="B15" i="4" s="1"/>
  <c r="I31" i="5"/>
  <c r="E14" i="4"/>
  <c r="C14"/>
  <c r="P28" i="5"/>
  <c r="H28"/>
  <c r="M28"/>
  <c r="K27"/>
  <c r="J27"/>
  <c r="L27"/>
  <c r="I27"/>
  <c r="K26"/>
  <c r="J26"/>
  <c r="S26"/>
  <c r="S28" s="1"/>
  <c r="F14" i="4" s="1"/>
  <c r="L26" i="5"/>
  <c r="I26"/>
  <c r="K25"/>
  <c r="J25"/>
  <c r="S25"/>
  <c r="L25"/>
  <c r="I25"/>
  <c r="I28" s="1"/>
  <c r="D14" i="4" s="1"/>
  <c r="P22" i="5"/>
  <c r="E13" i="4" s="1"/>
  <c r="H22" i="5"/>
  <c r="M22"/>
  <c r="C13" i="4" s="1"/>
  <c r="I22" i="5"/>
  <c r="D13" i="4" s="1"/>
  <c r="K21" i="5"/>
  <c r="J21"/>
  <c r="S21"/>
  <c r="S22" s="1"/>
  <c r="F13" i="4" s="1"/>
  <c r="L21" i="5"/>
  <c r="L22" s="1"/>
  <c r="B13" i="4" s="1"/>
  <c r="I21" i="5"/>
  <c r="P18"/>
  <c r="E12" i="4" s="1"/>
  <c r="H18" i="5"/>
  <c r="M18"/>
  <c r="C12" i="4" s="1"/>
  <c r="K17" i="5"/>
  <c r="J17"/>
  <c r="S17"/>
  <c r="L17"/>
  <c r="I17"/>
  <c r="K16"/>
  <c r="J16"/>
  <c r="S16"/>
  <c r="S18" s="1"/>
  <c r="F12" i="4" s="1"/>
  <c r="L16" i="5"/>
  <c r="I16"/>
  <c r="I18" s="1"/>
  <c r="D12" i="4" s="1"/>
  <c r="E11"/>
  <c r="C11"/>
  <c r="S13" i="5"/>
  <c r="P13"/>
  <c r="P69" s="1"/>
  <c r="E18" i="4" s="1"/>
  <c r="H13" i="5"/>
  <c r="M13"/>
  <c r="K12"/>
  <c r="J12"/>
  <c r="L12"/>
  <c r="I12"/>
  <c r="K11"/>
  <c r="K113" s="1"/>
  <c r="J11"/>
  <c r="L11"/>
  <c r="I11"/>
  <c r="J20" i="3"/>
  <c r="L18" i="5" l="1"/>
  <c r="B12" i="4" s="1"/>
  <c r="L28" i="5"/>
  <c r="B14" i="4" s="1"/>
  <c r="I44" i="5"/>
  <c r="D15" i="4" s="1"/>
  <c r="L63" i="5"/>
  <c r="B16" i="4" s="1"/>
  <c r="I78" i="5"/>
  <c r="D21" i="4" s="1"/>
  <c r="L85" i="5"/>
  <c r="B22" i="4" s="1"/>
  <c r="I85" i="5"/>
  <c r="D22" i="4" s="1"/>
  <c r="L95" i="5"/>
  <c r="B23" i="4" s="1"/>
  <c r="L105" i="5"/>
  <c r="B24" i="4" s="1"/>
  <c r="I110" i="5"/>
  <c r="D25" i="4" s="1"/>
  <c r="J20" i="2"/>
  <c r="I112" i="5"/>
  <c r="D26" i="4" s="1"/>
  <c r="F17" i="3" s="1"/>
  <c r="F17" i="2" s="1"/>
  <c r="L13" i="5"/>
  <c r="B11" i="4" s="1"/>
  <c r="I13" i="5"/>
  <c r="D11" i="4" s="1"/>
  <c r="F11"/>
  <c r="H69" i="5"/>
  <c r="M69"/>
  <c r="C18" i="4" s="1"/>
  <c r="E16" i="3" s="1"/>
  <c r="E16" i="2" s="1"/>
  <c r="S69" i="5"/>
  <c r="F18" i="4" s="1"/>
  <c r="L78" i="5"/>
  <c r="B21" i="4" s="1"/>
  <c r="S78" i="5"/>
  <c r="F21" i="4" s="1"/>
  <c r="C21"/>
  <c r="V113" i="5"/>
  <c r="F28" i="4" s="1"/>
  <c r="L69" i="5"/>
  <c r="B18" i="4" s="1"/>
  <c r="D16" i="3" s="1"/>
  <c r="D16" i="2" s="1"/>
  <c r="H112" i="5"/>
  <c r="I69" l="1"/>
  <c r="D18" i="4" s="1"/>
  <c r="F16" i="3" s="1"/>
  <c r="I113" i="5"/>
  <c r="H113"/>
  <c r="L112"/>
  <c r="B26" i="4" s="1"/>
  <c r="D17" i="3" s="1"/>
  <c r="D17" i="2" s="1"/>
  <c r="S112" i="5"/>
  <c r="E26" i="4" s="1"/>
  <c r="M113" i="5"/>
  <c r="C28" i="4" s="1"/>
  <c r="L113" i="5"/>
  <c r="B28" i="4" s="1"/>
  <c r="D28" l="1"/>
  <c r="B7" i="1"/>
  <c r="F16" i="2"/>
  <c r="F20" s="1"/>
  <c r="F24" i="3"/>
  <c r="F24" i="2" s="1"/>
  <c r="F22" i="3"/>
  <c r="F22" i="2" s="1"/>
  <c r="F23" i="3"/>
  <c r="F23" i="2" s="1"/>
  <c r="J24" i="3"/>
  <c r="J24" i="2" s="1"/>
  <c r="J23" i="3"/>
  <c r="J23" i="2" s="1"/>
  <c r="F20" i="3"/>
  <c r="J22"/>
  <c r="S113" i="5"/>
  <c r="E28" i="4" s="1"/>
  <c r="J22" i="2" l="1"/>
  <c r="J26" s="1"/>
  <c r="J28" s="1"/>
  <c r="J26" i="3"/>
  <c r="B8" i="1"/>
  <c r="J28" i="3" l="1"/>
  <c r="I29" s="1"/>
  <c r="J29" s="1"/>
  <c r="J31" s="1"/>
  <c r="C7" i="1"/>
  <c r="C8" l="1"/>
  <c r="G7"/>
  <c r="G8" s="1"/>
  <c r="B9" l="1"/>
  <c r="B10" s="1"/>
  <c r="I30" i="2" l="1"/>
  <c r="J30" s="1"/>
  <c r="G10" i="1"/>
  <c r="I29" i="2"/>
  <c r="J29" s="1"/>
  <c r="G9" i="1"/>
  <c r="G11" l="1"/>
  <c r="J31" i="2"/>
</calcChain>
</file>

<file path=xl/sharedStrings.xml><?xml version="1.0" encoding="utf-8"?>
<sst xmlns="http://schemas.openxmlformats.org/spreadsheetml/2006/main" count="464" uniqueCount="242">
  <si>
    <t>Rekapitulácia rozpočtu</t>
  </si>
  <si>
    <t>Stavba Modernizácia domu smútku v obci Bystré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</si>
  <si>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</si>
  <si>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</si>
  <si>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</si>
  <si>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</si>
  <si>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</si>
  <si>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</si>
  <si>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</si>
  <si>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</si>
  <si>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</si>
  <si>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</si>
  <si>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01 ASR - stavebné riešenie</t>
  </si>
  <si>
    <t>Krycí list rozpočtu</t>
  </si>
  <si>
    <t xml:space="preserve">Miesto:  </t>
  </si>
  <si>
    <t>Objekt 01 ASR - stavebné riešenie</t>
  </si>
  <si>
    <t xml:space="preserve">Ks: </t>
  </si>
  <si>
    <t xml:space="preserve">Zákazka: </t>
  </si>
  <si>
    <t>Spracoval: Ing. Ján Halgaš</t>
  </si>
  <si>
    <t xml:space="preserve">Dňa </t>
  </si>
  <si>
    <t>20.08.2019</t>
  </si>
  <si>
    <t>Odberateľ: Obec Bystré</t>
  </si>
  <si>
    <t>Projektant: Ing. Michal Gajdoš, GM-PROJEKTOVÁ KANCELÁRIA</t>
  </si>
  <si>
    <t xml:space="preserve">Dodávateľ: 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</si>
  <si>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</si>
  <si>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</si>
  <si>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</si>
  <si>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</si>
  <si>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</si>
  <si>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</si>
  <si>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</si>
  <si>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</si>
  <si>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</si>
  <si>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</si>
  <si>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</si>
  <si>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</si>
  <si>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</si>
  <si>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</si>
  <si>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</si>
  <si>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</si>
  <si>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</si>
  <si>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</si>
  <si>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</si>
  <si>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</si>
  <si>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Zariadenie staveniska</t>
  </si>
  <si>
    <t>Sťažené výrobné podmienky</t>
  </si>
  <si>
    <t>Prevádzkové vplyvy</t>
  </si>
  <si>
    <t>0% z [H+P+M]</t>
  </si>
  <si>
    <t>0% z [H+P]</t>
  </si>
  <si>
    <t xml:space="preserve">D </t>
  </si>
  <si>
    <t>Sťažené podmienky dopravy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</si>
  <si>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</si>
  <si>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</si>
  <si>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</si>
  <si>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</si>
  <si>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</si>
  <si>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</si>
  <si>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</si>
  <si>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</si>
  <si>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</si>
  <si>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</si>
  <si>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</si>
  <si>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20.08.2019</t>
  </si>
  <si>
    <t>Prehľad rozpočtových nákladov</t>
  </si>
  <si>
    <t>Práce HSV</t>
  </si>
  <si>
    <t>ZEMNÉ PRÁCE</t>
  </si>
  <si>
    <t>ZÁKLADY</t>
  </si>
  <si>
    <t>ZVISLÉ KONŠTRUKCIE</t>
  </si>
  <si>
    <t>VODOROVNÉ KONŠTRUKCIE</t>
  </si>
  <si>
    <t>POVRCHOVÉ ÚPRAVY</t>
  </si>
  <si>
    <t>OSTATNÉ PRÁCE</t>
  </si>
  <si>
    <t>PRESUNY HMÔT</t>
  </si>
  <si>
    <t>Práce PSV</t>
  </si>
  <si>
    <t>IZOLÁCIE PROTI VODE A VLHKOSTI</t>
  </si>
  <si>
    <t>DREVOSTAVBY</t>
  </si>
  <si>
    <t>KOVOVÉ DOPLNKOVÉ KONŠTRUKCIE</t>
  </si>
  <si>
    <t>PODLAHY A OBKLADY KERAMICKÉ-DLAŽBY</t>
  </si>
  <si>
    <t>MAĽBY</t>
  </si>
  <si>
    <t>Celkom v EUR</t>
  </si>
  <si>
    <t>Por.č.</t>
  </si>
  <si>
    <t>Cenník</t>
  </si>
  <si>
    <t>Kód položky</t>
  </si>
  <si>
    <t>Názov</t>
  </si>
  <si>
    <t>Mj</t>
  </si>
  <si>
    <t>Množstvo</t>
  </si>
  <si>
    <t>Cena/Mj</t>
  </si>
  <si>
    <t>Cena celkom</t>
  </si>
  <si>
    <t>Hmotnosť/Mj</t>
  </si>
  <si>
    <t>Hmotnosť</t>
  </si>
  <si>
    <t>Suť</t>
  </si>
  <si>
    <t>Zákazka Modernizácia domu smútku v obci Bystré</t>
  </si>
  <si>
    <t xml:space="preserve">  1/A 1</t>
  </si>
  <si>
    <t xml:space="preserve"> 131211101</t>
  </si>
  <si>
    <t>Hĺbenie jám v  hornine tr.3 súdržných - ručným náradím</t>
  </si>
  <si>
    <t>m3</t>
  </si>
  <si>
    <t xml:space="preserve"> 131211119</t>
  </si>
  <si>
    <t>Príplatok za lepivosť pri hĺbení jám ručným náradím v hornine tr. 3</t>
  </si>
  <si>
    <t xml:space="preserve">  2/A 1</t>
  </si>
  <si>
    <t xml:space="preserve"> 271571111</t>
  </si>
  <si>
    <t>Vankúše zhutnené pod základy zo štrkopiesku</t>
  </si>
  <si>
    <t xml:space="preserve"> 11/A 1</t>
  </si>
  <si>
    <t xml:space="preserve"> 275313611</t>
  </si>
  <si>
    <t>Betón základových pätiek, prostý tr. C 16/20</t>
  </si>
  <si>
    <t xml:space="preserve"> 14/C 1</t>
  </si>
  <si>
    <t xml:space="preserve"> 310239211</t>
  </si>
  <si>
    <t>Zamurovanie otvoru s plochou nad 1 do 4 m2 v murive nadzákladného tehlami na maltu vápennocementovú</t>
  </si>
  <si>
    <t xml:space="preserve"> 411354255</t>
  </si>
  <si>
    <t>Debnenie stropu, zabudované s plechom vlnitým pozinkovaným, výšky vľn do 50 mm hr. 0,8 mm</t>
  </si>
  <si>
    <t>m2</t>
  </si>
  <si>
    <t xml:space="preserve"> 413941121</t>
  </si>
  <si>
    <t>Osadenie oceľových valcovaných nosníkov I, IE, U, UE, L do č. 12, alebo výšky do 120 mm - naddverový preklad R1</t>
  </si>
  <si>
    <t>t</t>
  </si>
  <si>
    <t>M</t>
  </si>
  <si>
    <t xml:space="preserve"> 133310000401</t>
  </si>
  <si>
    <t>Tyč oceľová prierezu L rovnoramenný uholník 65x65x6 mm, ozn. 10 370</t>
  </si>
  <si>
    <t xml:space="preserve"> 622464222</t>
  </si>
  <si>
    <t>Vonkajšia omietka stien tenkovrstvá, silikátová, šúchaná hr. 2 mm</t>
  </si>
  <si>
    <t xml:space="preserve"> 622481119</t>
  </si>
  <si>
    <t>Potiahnutie vonkajších stien sklotextílnou mriežkou s celoplošným prilepením</t>
  </si>
  <si>
    <t xml:space="preserve"> 631312711</t>
  </si>
  <si>
    <t>Mazanina z betónu prostého (m3) tr. C 25/30 hr.nad 50 do 80 mm</t>
  </si>
  <si>
    <t xml:space="preserve"> 631361821</t>
  </si>
  <si>
    <t>Výstuž mazanín z betónov (z kameniva) a z ľahkých betónov z betonárskej ocele 10 505</t>
  </si>
  <si>
    <t>K</t>
  </si>
  <si>
    <t xml:space="preserve"> 611460121</t>
  </si>
  <si>
    <t>Príprava vnútorného podkladu stropov penetráciou základnou</t>
  </si>
  <si>
    <t xml:space="preserve"> 611460252</t>
  </si>
  <si>
    <t>Vnútorná omietka stropov vápennocementová štuková (jemná), hr. 4 mm</t>
  </si>
  <si>
    <t xml:space="preserve"> 612460121</t>
  </si>
  <si>
    <t>Príprava vnútorného podkladu stien penetráciou základnou</t>
  </si>
  <si>
    <t xml:space="preserve"> 612460243</t>
  </si>
  <si>
    <t>Vnútorná omietka stien vápennocementová jadrová (hrubá), hr. 20 mm</t>
  </si>
  <si>
    <t xml:space="preserve"> 612460251</t>
  </si>
  <si>
    <t>Vnútorná omietka stien vápennocementová štuková (jemná), hr. 3 mm</t>
  </si>
  <si>
    <t xml:space="preserve"> 622460121</t>
  </si>
  <si>
    <t>Príprava vonkajšieho podkladu stien penetráciou základnou</t>
  </si>
  <si>
    <t xml:space="preserve"> 622460243</t>
  </si>
  <si>
    <t>Vonkajšia omietka stien vápennocementová jadrová (hrubá), hr. 20 mm</t>
  </si>
  <si>
    <t xml:space="preserve"> 632450002</t>
  </si>
  <si>
    <t>Penetrácia pod poter a pod dlažbu</t>
  </si>
  <si>
    <t xml:space="preserve"> 632450502</t>
  </si>
  <si>
    <t>Cementový poter hr. 5 mm</t>
  </si>
  <si>
    <t xml:space="preserve">  3/A 1</t>
  </si>
  <si>
    <t xml:space="preserve"> 941955003</t>
  </si>
  <si>
    <t>Lešenie ľahké pracovné pomocné s výškou lešeňovej podlahy nad 1,90 do 2,50 m</t>
  </si>
  <si>
    <t xml:space="preserve"> 13/B 1</t>
  </si>
  <si>
    <t xml:space="preserve"> 965042121</t>
  </si>
  <si>
    <t>Búranie podkladov pod dlažby, liatych dlažieb a mazanín,betón alebo liaty asfalt hr.do 100 mm, plochy do 1 m2 -2,20000t</t>
  </si>
  <si>
    <t xml:space="preserve"> 965081712</t>
  </si>
  <si>
    <t>Búranie dlažieb, bez podklad. lôžka z xylolit., alebo keramických dlaždíc hr. do 10 mm,  -0,02000t</t>
  </si>
  <si>
    <t xml:space="preserve"> 965081812</t>
  </si>
  <si>
    <t>Búranie dlažieb, z kamen., cement., terazzových, čadičových alebo keramických, hr. nad 10 mm,  -0,06500t</t>
  </si>
  <si>
    <t xml:space="preserve"> 971033651</t>
  </si>
  <si>
    <t>Vybúranie otvorov v murive tehl. plochy do 4 m2 hr. do 600 mm,  -1,87500t</t>
  </si>
  <si>
    <t xml:space="preserve"> 973031335</t>
  </si>
  <si>
    <t>Vysekanie kapsy z tehál plochy do 0,25 m2, hl. do 300 mm,  -0,08000t</t>
  </si>
  <si>
    <t>ks</t>
  </si>
  <si>
    <t xml:space="preserve"> 973031336</t>
  </si>
  <si>
    <t>Vysekanie kapsy z tehál plochy do 0,25 m2, hl. do 450 mm,  -0,12600t</t>
  </si>
  <si>
    <t xml:space="preserve"> 979011131</t>
  </si>
  <si>
    <t>Zvislá doprava sutiny po schodoch ručne do 3,5 m</t>
  </si>
  <si>
    <t xml:space="preserve"> 979081111</t>
  </si>
  <si>
    <t>Odvoz sutiny a vybúraných hmôt na skládku do 1 km</t>
  </si>
  <si>
    <t xml:space="preserve"> 979081121</t>
  </si>
  <si>
    <t>Odvoz sutiny a vybúraných hmôt na skládku za každý ďalší 1 km</t>
  </si>
  <si>
    <t xml:space="preserve"> 979082111</t>
  </si>
  <si>
    <t>Vnútrostavenisková doprava sutiny a vybúraných hmôt do 10 m</t>
  </si>
  <si>
    <t xml:space="preserve"> 979082121</t>
  </si>
  <si>
    <t>Vnútrostavenisková doprava sutiny a vybúraných hmôt za každých ďalších 5 m</t>
  </si>
  <si>
    <t xml:space="preserve"> 979089012</t>
  </si>
  <si>
    <t>Poplatok za skladovanie - betón, tehly, dlaždice (17 01) ostatné</t>
  </si>
  <si>
    <t xml:space="preserve"> 968081115</t>
  </si>
  <si>
    <t>Demontáž okien plastových, 1 bm obvodu - 0,007t</t>
  </si>
  <si>
    <t>m</t>
  </si>
  <si>
    <t xml:space="preserve"> 978013191</t>
  </si>
  <si>
    <t>Otlčenie omietok stien vnútorných vápenných alebo vápennocementových v rozsahu do 100 %,  -0,04600t</t>
  </si>
  <si>
    <t xml:space="preserve"> 978015291</t>
  </si>
  <si>
    <t>Otlčenie omietok vonkajších, v rozsahu do 100 %,  -0,05900t</t>
  </si>
  <si>
    <t xml:space="preserve"> 999281111</t>
  </si>
  <si>
    <t>Presun hmôt pre opravy a údržbu objektov vrátane vonkajších plášťov výšky do 25 m</t>
  </si>
  <si>
    <t>711/A 1</t>
  </si>
  <si>
    <t xml:space="preserve"> 711111001</t>
  </si>
  <si>
    <t>Zhotovenie izolácie proti zemnej vlhkosti vodorovná náterom penetračným za studena</t>
  </si>
  <si>
    <t xml:space="preserve"> 711141559</t>
  </si>
  <si>
    <t>Zhotovenie  izolácie proti zemnej vlhkosti a tlakovej vode vodorovná NAIP pritavením</t>
  </si>
  <si>
    <t xml:space="preserve"> 998711201</t>
  </si>
  <si>
    <t>Presun hmôt pre izoláciu proti vode v objektoch výšky do 6 m</t>
  </si>
  <si>
    <t>%</t>
  </si>
  <si>
    <t xml:space="preserve"> 246170000900</t>
  </si>
  <si>
    <t>Lak asfaltový ALP-PENETRAL SN alebo ekvivalent  v sudoch</t>
  </si>
  <si>
    <t xml:space="preserve"> 628310001000</t>
  </si>
  <si>
    <t>Pás asfaltový HYDROBIT V 60 S 35 alebo ekvivalent pre spodné vrstvy hydroizolačných systémov</t>
  </si>
  <si>
    <t>763/A 2</t>
  </si>
  <si>
    <t xml:space="preserve"> 763168122</t>
  </si>
  <si>
    <t>SDK obklady oceľových stĺpov prierezu do 12x12 cm, dosky protipožiarné hr. 15 mm - pož.odolnosť min. 30 min.</t>
  </si>
  <si>
    <t xml:space="preserve"> 998763401</t>
  </si>
  <si>
    <t>Presun hmôt pre sádrokartónové konštrukcie v stavbách(objektoch )výšky do 7 m</t>
  </si>
  <si>
    <t xml:space="preserve"> 763135019</t>
  </si>
  <si>
    <t>Demontáž - Kazetový podhľad 600 x 600 m</t>
  </si>
  <si>
    <t xml:space="preserve"> 763138217</t>
  </si>
  <si>
    <t>Podhľad SDK RFI 15 mm závesný, jednoúrovňová oceľová podkonštrukcia CD - pož.odolnosť min. 30 min.</t>
  </si>
  <si>
    <t>767/A 3</t>
  </si>
  <si>
    <t xml:space="preserve"> 767161220</t>
  </si>
  <si>
    <t xml:space="preserve">Montáž zábradlia oceľového </t>
  </si>
  <si>
    <t xml:space="preserve"> 998767201</t>
  </si>
  <si>
    <t>Presun hmôt pre kovové stavebné doplnkové konštrukcie v objektoch výšky do 6 m</t>
  </si>
  <si>
    <t xml:space="preserve"> 767161227</t>
  </si>
  <si>
    <t>D+M Výplň zábradlia vnútorného bukas hr. 25 mm  + obklad nosníka N1</t>
  </si>
  <si>
    <t xml:space="preserve"> 767396903</t>
  </si>
  <si>
    <t>Montáž oceľovej konštrukcie vrátane kotvenia</t>
  </si>
  <si>
    <t>kg</t>
  </si>
  <si>
    <t xml:space="preserve"> 767646520</t>
  </si>
  <si>
    <t>Montáž dverí kovových - hliníkových, vchodových, 1 m obvodu dverí</t>
  </si>
  <si>
    <t xml:space="preserve"> 553410032702</t>
  </si>
  <si>
    <t>Dvere hliníkové presklené izol. trojsklom so zárubňou 1050x2030 mm, vr. kovania  - ozn. O1</t>
  </si>
  <si>
    <t xml:space="preserve"> PC76705</t>
  </si>
  <si>
    <t>Dodávka oceľe - viď výpis ocele výkres č. 03 - vrátane  povrchovej úpravy</t>
  </si>
  <si>
    <t>771/A 1</t>
  </si>
  <si>
    <t xml:space="preserve"> 771415016</t>
  </si>
  <si>
    <t xml:space="preserve">Montáž soklíkov z obkladačiek do tmelu </t>
  </si>
  <si>
    <t xml:space="preserve"> 771575109</t>
  </si>
  <si>
    <t xml:space="preserve">Montáž podláh z dlaždíc keramických do tmelu </t>
  </si>
  <si>
    <t xml:space="preserve"> 998771201</t>
  </si>
  <si>
    <t>Presun hmôt pre podlahy z dlaždíc v objektoch výšky do 6m</t>
  </si>
  <si>
    <t xml:space="preserve"> 771541114x</t>
  </si>
  <si>
    <t>Príplatok za škárovanie škárovacou hmotou</t>
  </si>
  <si>
    <t xml:space="preserve"> 585820001800</t>
  </si>
  <si>
    <t>Flexibilné cementové lepidlo na obklady a dlažby</t>
  </si>
  <si>
    <t xml:space="preserve"> 585860000500</t>
  </si>
  <si>
    <t xml:space="preserve">Flexibilná škárovacia hmota </t>
  </si>
  <si>
    <t xml:space="preserve"> 59247007100</t>
  </si>
  <si>
    <t>Dlažba keramická hr. 8 mm</t>
  </si>
  <si>
    <t>784/A 1</t>
  </si>
  <si>
    <t xml:space="preserve"> 784452261</t>
  </si>
  <si>
    <t>Maľby z maliarskych zmesí - penetrácia</t>
  </si>
  <si>
    <t xml:space="preserve"> 784452272.</t>
  </si>
  <si>
    <t xml:space="preserve">Maľby z maliarskych zmesí dvojnásobné 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</si>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</sst>
</file>

<file path=xl/styles.xml><?xml version="1.0" encoding="utf-8"?>
<styleSheet xmlns="http://schemas.openxmlformats.org/spreadsheetml/2006/main">
  <numFmts count="3">
    <numFmt numFmtId="164" formatCode="###\ ###\ ##0.00"/>
    <numFmt numFmtId="165" formatCode="###\ ###\ ##0.0000"/>
    <numFmt numFmtId="166" formatCode="###\ ###\ ##0.000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b/>
      <sz val="8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5" fillId="0" borderId="25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6" fillId="0" borderId="69" xfId="0" applyNumberFormat="1" applyFont="1" applyFill="1" applyBorder="1"/>
    <xf numFmtId="164" fontId="6" fillId="0" borderId="80" xfId="0" applyNumberFormat="1" applyFont="1" applyFill="1" applyBorder="1"/>
    <xf numFmtId="164" fontId="6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8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9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0" fillId="0" borderId="1" xfId="0" applyFill="1" applyBorder="1"/>
    <xf numFmtId="0" fontId="10" fillId="2" borderId="0" xfId="0" applyFont="1" applyFill="1"/>
    <xf numFmtId="0" fontId="10" fillId="0" borderId="0" xfId="0" applyFont="1"/>
    <xf numFmtId="0" fontId="9" fillId="2" borderId="0" xfId="0" applyFont="1" applyFill="1"/>
    <xf numFmtId="0" fontId="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66" fontId="1" fillId="0" borderId="0" xfId="0" applyNumberFormat="1" applyFont="1"/>
    <xf numFmtId="0" fontId="4" fillId="2" borderId="94" xfId="0" applyFont="1" applyFill="1" applyBorder="1"/>
    <xf numFmtId="0" fontId="0" fillId="0" borderId="4" xfId="0" applyFill="1" applyBorder="1"/>
    <xf numFmtId="0" fontId="11" fillId="2" borderId="94" xfId="0" applyFont="1" applyFill="1" applyBorder="1"/>
    <xf numFmtId="49" fontId="5" fillId="0" borderId="94" xfId="0" applyNumberFormat="1" applyFont="1" applyBorder="1"/>
    <xf numFmtId="166" fontId="5" fillId="0" borderId="94" xfId="0" applyNumberFormat="1" applyFont="1" applyBorder="1"/>
    <xf numFmtId="0" fontId="9" fillId="0" borderId="94" xfId="0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9" fillId="0" borderId="0" xfId="0" applyNumberFormat="1" applyFont="1"/>
    <xf numFmtId="166" fontId="4" fillId="0" borderId="0" xfId="0" applyNumberFormat="1" applyFont="1"/>
    <xf numFmtId="165" fontId="5" fillId="0" borderId="0" xfId="0" applyNumberFormat="1" applyFont="1" applyAlignment="1">
      <alignment wrapText="1"/>
    </xf>
    <xf numFmtId="0" fontId="12" fillId="0" borderId="94" xfId="0" applyFont="1" applyBorder="1"/>
    <xf numFmtId="164" fontId="12" fillId="0" borderId="94" xfId="0" applyNumberFormat="1" applyFont="1" applyBorder="1"/>
    <xf numFmtId="166" fontId="12" fillId="0" borderId="94" xfId="0" applyNumberFormat="1" applyFont="1" applyBorder="1"/>
    <xf numFmtId="0" fontId="13" fillId="0" borderId="94" xfId="0" applyFont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8" fillId="0" borderId="98" xfId="0" applyNumberFormat="1" applyFont="1" applyFill="1" applyBorder="1"/>
    <xf numFmtId="166" fontId="14" fillId="0" borderId="94" xfId="0" applyNumberFormat="1" applyFont="1" applyBorder="1"/>
    <xf numFmtId="0" fontId="4" fillId="0" borderId="1" xfId="0" applyFont="1" applyFill="1" applyBorder="1"/>
    <xf numFmtId="0" fontId="6" fillId="0" borderId="29" xfId="0" applyFont="1" applyFill="1" applyBorder="1"/>
    <xf numFmtId="0" fontId="6" fillId="0" borderId="30" xfId="0" applyFont="1" applyFill="1" applyBorder="1"/>
    <xf numFmtId="0" fontId="6" fillId="0" borderId="31" xfId="0" applyFont="1" applyFill="1" applyBorder="1"/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29" xfId="0" applyFont="1" applyFill="1" applyBorder="1"/>
    <xf numFmtId="0" fontId="7" fillId="0" borderId="30" xfId="0" applyFont="1" applyFill="1" applyBorder="1"/>
    <xf numFmtId="0" fontId="7" fillId="0" borderId="31" xfId="0" applyFont="1" applyFill="1" applyBorder="1"/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2"/>
  <sheetViews>
    <sheetView tabSelected="1" workbookViewId="0">
      <selection activeCell="A13" sqref="A13:XFD23"/>
    </sheetView>
  </sheetViews>
  <sheetFormatPr defaultColWidth="0" defaultRowHeight="15"/>
  <cols>
    <col min="1" max="1" width="35.7109375" customWidth="1"/>
    <col min="2" max="3" width="15.7109375" customWidth="1"/>
    <col min="4" max="6" width="8.7109375" customWidth="1"/>
    <col min="7" max="7" width="15.7109375" customWidth="1"/>
    <col min="8" max="8" width="3.7109375" customWidth="1"/>
    <col min="9" max="26" width="0" hidden="1" customWidth="1"/>
    <col min="27" max="16384" width="9.140625" hidden="1"/>
  </cols>
  <sheetData>
    <row r="1" spans="1:26">
      <c r="A1" s="3"/>
      <c r="B1" s="3"/>
      <c r="C1" s="3"/>
      <c r="D1" s="3"/>
      <c r="E1" s="3"/>
      <c r="F1" s="3"/>
      <c r="G1" s="3"/>
    </row>
    <row r="2" spans="1:26">
      <c r="A2" s="4" t="s">
        <v>0</v>
      </c>
      <c r="B2" s="3"/>
      <c r="C2" s="3"/>
      <c r="D2" s="3"/>
      <c r="E2" s="3"/>
      <c r="F2" s="6" t="s">
        <v>2</v>
      </c>
      <c r="G2" s="6"/>
    </row>
    <row r="3" spans="1:26">
      <c r="A3" s="3"/>
      <c r="B3" s="3"/>
      <c r="C3" s="3"/>
      <c r="D3" s="3"/>
      <c r="E3" s="3"/>
      <c r="F3" s="7" t="s">
        <v>3</v>
      </c>
      <c r="G3" s="7" t="s">
        <v>4</v>
      </c>
    </row>
    <row r="4" spans="1:26">
      <c r="A4" s="195" t="s">
        <v>1</v>
      </c>
      <c r="B4" s="195"/>
      <c r="C4" s="195"/>
      <c r="D4" s="195"/>
      <c r="E4" s="195"/>
      <c r="F4" s="8">
        <v>0.2</v>
      </c>
      <c r="G4" s="8">
        <v>0</v>
      </c>
    </row>
    <row r="5" spans="1:26">
      <c r="A5" s="3"/>
      <c r="B5" s="3"/>
      <c r="C5" s="3"/>
      <c r="D5" s="3"/>
      <c r="E5" s="3"/>
      <c r="F5" s="3"/>
      <c r="G5" s="3"/>
    </row>
    <row r="6" spans="1:26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>
      <c r="A7" s="62" t="s">
        <v>12</v>
      </c>
      <c r="B7" s="69">
        <f>'SO 14304'!I113-Rekapitulácia!D7</f>
        <v>0</v>
      </c>
      <c r="C7" s="69">
        <f>'Kryci_list 14304'!J26</f>
        <v>0</v>
      </c>
      <c r="D7" s="69">
        <v>0</v>
      </c>
      <c r="E7" s="69">
        <f>'Kryci_list 14304'!J17</f>
        <v>0</v>
      </c>
      <c r="F7" s="69">
        <v>0</v>
      </c>
      <c r="G7" s="69">
        <f>B7+C7+D7+E7+F7</f>
        <v>0</v>
      </c>
      <c r="K7">
        <f>'SO 14304'!K113</f>
        <v>0</v>
      </c>
      <c r="Q7">
        <v>30.126000000000001</v>
      </c>
    </row>
    <row r="8" spans="1:26">
      <c r="A8" s="187" t="s">
        <v>237</v>
      </c>
      <c r="B8" s="188">
        <f>SUM(B7:B7)</f>
        <v>0</v>
      </c>
      <c r="C8" s="188">
        <f>SUM(C7:C7)</f>
        <v>0</v>
      </c>
      <c r="D8" s="188">
        <f>SUM(D7:D7)</f>
        <v>0</v>
      </c>
      <c r="E8" s="188">
        <f>SUM(E7:E7)</f>
        <v>0</v>
      </c>
      <c r="F8" s="188">
        <f>SUM(F7:F7)</f>
        <v>0</v>
      </c>
      <c r="G8" s="188">
        <f>SUM(G7:G7)-SUM(Z7:Z7)</f>
        <v>0</v>
      </c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</row>
    <row r="9" spans="1:26">
      <c r="A9" s="185" t="s">
        <v>238</v>
      </c>
      <c r="B9" s="186">
        <f>G8-SUM(Rekapitulácia!K7:'Rekapitulácia'!K7)*1</f>
        <v>0</v>
      </c>
      <c r="C9" s="186"/>
      <c r="D9" s="186"/>
      <c r="E9" s="186"/>
      <c r="F9" s="186"/>
      <c r="G9" s="186">
        <f>ROUND(((ROUND(B9,2)*20)/100),2)*1</f>
        <v>0</v>
      </c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</row>
    <row r="10" spans="1:26">
      <c r="A10" s="5" t="s">
        <v>239</v>
      </c>
      <c r="B10" s="183">
        <f>(G8-B9)</f>
        <v>0</v>
      </c>
      <c r="C10" s="183"/>
      <c r="D10" s="183"/>
      <c r="E10" s="183"/>
      <c r="F10" s="183"/>
      <c r="G10" s="183">
        <f>ROUND(((ROUND(B10,2)*0)/100),2)</f>
        <v>0</v>
      </c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5" t="s">
        <v>240</v>
      </c>
      <c r="B11" s="183"/>
      <c r="C11" s="183"/>
      <c r="D11" s="183"/>
      <c r="E11" s="183"/>
      <c r="F11" s="183"/>
      <c r="G11" s="183">
        <f>SUM(G8:G10)</f>
        <v>0</v>
      </c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10"/>
      <c r="B12" s="184"/>
      <c r="C12" s="184"/>
      <c r="D12" s="184"/>
      <c r="E12" s="184"/>
      <c r="F12" s="184"/>
      <c r="G12" s="184"/>
    </row>
    <row r="13" spans="1:26">
      <c r="A13" s="10"/>
      <c r="B13" s="184"/>
      <c r="C13" s="184"/>
      <c r="D13" s="184"/>
      <c r="E13" s="184"/>
      <c r="F13" s="184"/>
      <c r="G13" s="184"/>
    </row>
    <row r="14" spans="1:26">
      <c r="A14" s="10"/>
      <c r="B14" s="184"/>
      <c r="C14" s="184"/>
      <c r="D14" s="184"/>
      <c r="E14" s="184"/>
      <c r="F14" s="184"/>
      <c r="G14" s="184"/>
    </row>
    <row r="15" spans="1:26">
      <c r="A15" s="10"/>
      <c r="B15" s="184"/>
      <c r="C15" s="184"/>
      <c r="D15" s="184"/>
      <c r="E15" s="184"/>
      <c r="F15" s="184"/>
      <c r="G15" s="184"/>
    </row>
    <row r="16" spans="1:26">
      <c r="A16" s="10"/>
      <c r="B16" s="184"/>
      <c r="C16" s="184"/>
      <c r="D16" s="184"/>
      <c r="E16" s="184"/>
      <c r="F16" s="184"/>
      <c r="G16" s="184"/>
    </row>
    <row r="17" spans="1:7">
      <c r="A17" s="10"/>
      <c r="B17" s="184"/>
      <c r="C17" s="184"/>
      <c r="D17" s="184"/>
      <c r="E17" s="184"/>
      <c r="F17" s="184"/>
      <c r="G17" s="184"/>
    </row>
    <row r="18" spans="1:7">
      <c r="A18" s="10"/>
      <c r="B18" s="184"/>
      <c r="C18" s="184"/>
      <c r="D18" s="184"/>
      <c r="E18" s="184"/>
      <c r="F18" s="184"/>
      <c r="G18" s="184"/>
    </row>
    <row r="19" spans="1:7">
      <c r="A19" s="10"/>
      <c r="B19" s="184"/>
      <c r="C19" s="184"/>
      <c r="D19" s="184"/>
      <c r="E19" s="184"/>
      <c r="F19" s="184"/>
      <c r="G19" s="184"/>
    </row>
    <row r="20" spans="1:7">
      <c r="A20" s="10"/>
      <c r="B20" s="184"/>
      <c r="C20" s="184"/>
      <c r="D20" s="184"/>
      <c r="E20" s="184"/>
      <c r="F20" s="184"/>
      <c r="G20" s="184"/>
    </row>
    <row r="21" spans="1:7">
      <c r="A21" s="10"/>
      <c r="B21" s="184"/>
      <c r="C21" s="184"/>
      <c r="D21" s="184"/>
      <c r="E21" s="184"/>
      <c r="F21" s="184"/>
      <c r="G21" s="184"/>
    </row>
    <row r="22" spans="1:7">
      <c r="A22" s="10"/>
      <c r="B22" s="184"/>
      <c r="C22" s="184"/>
      <c r="D22" s="184"/>
      <c r="E22" s="184"/>
      <c r="F22" s="184"/>
      <c r="G22" s="184"/>
    </row>
    <row r="23" spans="1:7">
      <c r="A23" s="1"/>
      <c r="B23" s="143"/>
      <c r="C23" s="143"/>
      <c r="D23" s="143"/>
      <c r="E23" s="143"/>
      <c r="F23" s="143"/>
      <c r="G23" s="143"/>
    </row>
    <row r="24" spans="1:7">
      <c r="A24" s="1"/>
      <c r="B24" s="143"/>
      <c r="C24" s="143"/>
      <c r="D24" s="143"/>
      <c r="E24" s="143"/>
      <c r="F24" s="143"/>
      <c r="G24" s="143"/>
    </row>
    <row r="25" spans="1:7">
      <c r="A25" s="1"/>
      <c r="B25" s="143"/>
      <c r="C25" s="143"/>
      <c r="D25" s="143"/>
      <c r="E25" s="143"/>
      <c r="F25" s="143"/>
      <c r="G25" s="143"/>
    </row>
    <row r="26" spans="1:7">
      <c r="A26" s="1"/>
      <c r="B26" s="143"/>
      <c r="C26" s="143"/>
      <c r="D26" s="143"/>
      <c r="E26" s="143"/>
      <c r="F26" s="143"/>
      <c r="G26" s="143"/>
    </row>
    <row r="27" spans="1:7">
      <c r="A27" s="1"/>
      <c r="B27" s="143"/>
      <c r="C27" s="143"/>
      <c r="D27" s="143"/>
      <c r="E27" s="143"/>
      <c r="F27" s="143"/>
      <c r="G27" s="143"/>
    </row>
    <row r="28" spans="1:7">
      <c r="A28" s="1"/>
      <c r="B28" s="143"/>
      <c r="C28" s="143"/>
      <c r="D28" s="143"/>
      <c r="E28" s="143"/>
      <c r="F28" s="143"/>
      <c r="G28" s="143"/>
    </row>
    <row r="29" spans="1:7">
      <c r="A29" s="1"/>
      <c r="B29" s="143"/>
      <c r="C29" s="143"/>
      <c r="D29" s="143"/>
      <c r="E29" s="143"/>
      <c r="F29" s="143"/>
      <c r="G29" s="143"/>
    </row>
    <row r="30" spans="1:7">
      <c r="A30" s="1"/>
      <c r="B30" s="143"/>
      <c r="C30" s="143"/>
      <c r="D30" s="143"/>
      <c r="E30" s="143"/>
      <c r="F30" s="143"/>
      <c r="G30" s="143"/>
    </row>
    <row r="31" spans="1:7">
      <c r="A31" s="1"/>
      <c r="B31" s="143"/>
      <c r="C31" s="143"/>
      <c r="D31" s="143"/>
      <c r="E31" s="143"/>
      <c r="F31" s="143"/>
      <c r="G31" s="143"/>
    </row>
    <row r="32" spans="1:7">
      <c r="A32" s="1"/>
      <c r="B32" s="143"/>
      <c r="C32" s="143"/>
      <c r="D32" s="143"/>
      <c r="E32" s="143"/>
      <c r="F32" s="143"/>
      <c r="G32" s="143"/>
    </row>
    <row r="33" spans="1:7">
      <c r="A33" s="1"/>
      <c r="B33" s="143"/>
      <c r="C33" s="143"/>
      <c r="D33" s="143"/>
      <c r="E33" s="143"/>
      <c r="F33" s="143"/>
      <c r="G33" s="143"/>
    </row>
    <row r="34" spans="1:7">
      <c r="A34" s="1"/>
      <c r="B34" s="143"/>
      <c r="C34" s="143"/>
      <c r="D34" s="143"/>
      <c r="E34" s="143"/>
      <c r="F34" s="143"/>
      <c r="G34" s="143"/>
    </row>
    <row r="35" spans="1:7">
      <c r="A35" s="1"/>
      <c r="B35" s="143"/>
      <c r="C35" s="143"/>
      <c r="D35" s="143"/>
      <c r="E35" s="143"/>
      <c r="F35" s="143"/>
      <c r="G35" s="143"/>
    </row>
    <row r="36" spans="1:7">
      <c r="A36" s="1"/>
      <c r="B36" s="143"/>
      <c r="C36" s="143"/>
      <c r="D36" s="143"/>
      <c r="E36" s="143"/>
      <c r="F36" s="143"/>
      <c r="G36" s="143"/>
    </row>
    <row r="37" spans="1:7">
      <c r="A37" s="1"/>
      <c r="B37" s="143"/>
      <c r="C37" s="143"/>
      <c r="D37" s="143"/>
      <c r="E37" s="143"/>
      <c r="F37" s="143"/>
      <c r="G37" s="143"/>
    </row>
    <row r="38" spans="1:7">
      <c r="A38" s="1"/>
      <c r="B38" s="143"/>
      <c r="C38" s="143"/>
      <c r="D38" s="143"/>
      <c r="E38" s="143"/>
      <c r="F38" s="143"/>
      <c r="G38" s="143"/>
    </row>
    <row r="39" spans="1:7">
      <c r="A39" s="1"/>
      <c r="B39" s="143"/>
      <c r="C39" s="143"/>
      <c r="D39" s="143"/>
      <c r="E39" s="143"/>
      <c r="F39" s="143"/>
      <c r="G39" s="143"/>
    </row>
    <row r="40" spans="1:7">
      <c r="B40" s="182"/>
      <c r="C40" s="182"/>
      <c r="D40" s="182"/>
      <c r="E40" s="182"/>
      <c r="F40" s="182"/>
      <c r="G40" s="182"/>
    </row>
    <row r="41" spans="1:7">
      <c r="B41" s="182"/>
      <c r="C41" s="182"/>
      <c r="D41" s="182"/>
      <c r="E41" s="182"/>
      <c r="F41" s="182"/>
      <c r="G41" s="182"/>
    </row>
    <row r="42" spans="1:7">
      <c r="B42" s="182"/>
      <c r="C42" s="182"/>
      <c r="D42" s="182"/>
      <c r="E42" s="182"/>
      <c r="F42" s="182"/>
      <c r="G42" s="182"/>
    </row>
    <row r="43" spans="1:7">
      <c r="B43" s="182"/>
      <c r="C43" s="182"/>
      <c r="D43" s="182"/>
      <c r="E43" s="182"/>
      <c r="F43" s="182"/>
      <c r="G43" s="182"/>
    </row>
    <row r="44" spans="1:7">
      <c r="B44" s="182"/>
      <c r="C44" s="182"/>
      <c r="D44" s="182"/>
      <c r="E44" s="182"/>
      <c r="F44" s="182"/>
      <c r="G44" s="182"/>
    </row>
    <row r="45" spans="1:7">
      <c r="B45" s="182"/>
      <c r="C45" s="182"/>
      <c r="D45" s="182"/>
      <c r="E45" s="182"/>
      <c r="F45" s="182"/>
      <c r="G45" s="182"/>
    </row>
    <row r="46" spans="1:7">
      <c r="B46" s="182"/>
      <c r="C46" s="182"/>
      <c r="D46" s="182"/>
      <c r="E46" s="182"/>
      <c r="F46" s="182"/>
      <c r="G46" s="182"/>
    </row>
    <row r="47" spans="1:7">
      <c r="B47" s="182"/>
      <c r="C47" s="182"/>
      <c r="D47" s="182"/>
      <c r="E47" s="182"/>
      <c r="F47" s="182"/>
      <c r="G47" s="182"/>
    </row>
    <row r="48" spans="1:7">
      <c r="B48" s="182"/>
      <c r="C48" s="182"/>
      <c r="D48" s="182"/>
      <c r="E48" s="182"/>
      <c r="F48" s="182"/>
      <c r="G48" s="182"/>
    </row>
    <row r="49" spans="2:7">
      <c r="B49" s="182"/>
      <c r="C49" s="182"/>
      <c r="D49" s="182"/>
      <c r="E49" s="182"/>
      <c r="F49" s="182"/>
      <c r="G49" s="182"/>
    </row>
    <row r="50" spans="2:7">
      <c r="B50" s="182"/>
      <c r="C50" s="182"/>
      <c r="D50" s="182"/>
      <c r="E50" s="182"/>
      <c r="F50" s="182"/>
      <c r="G50" s="182"/>
    </row>
    <row r="51" spans="2:7">
      <c r="B51" s="182"/>
      <c r="C51" s="182"/>
      <c r="D51" s="182"/>
      <c r="E51" s="182"/>
      <c r="F51" s="182"/>
      <c r="G51" s="182"/>
    </row>
    <row r="52" spans="2:7">
      <c r="B52" s="182"/>
      <c r="C52" s="182"/>
      <c r="D52" s="182"/>
      <c r="E52" s="182"/>
      <c r="F52" s="182"/>
      <c r="G52" s="182"/>
    </row>
    <row r="53" spans="2:7">
      <c r="B53" s="182"/>
      <c r="C53" s="182"/>
      <c r="D53" s="182"/>
      <c r="E53" s="182"/>
      <c r="F53" s="182"/>
      <c r="G53" s="182"/>
    </row>
    <row r="54" spans="2:7">
      <c r="B54" s="182"/>
      <c r="C54" s="182"/>
      <c r="D54" s="182"/>
      <c r="E54" s="182"/>
      <c r="F54" s="182"/>
      <c r="G54" s="182"/>
    </row>
    <row r="55" spans="2:7">
      <c r="B55" s="182"/>
      <c r="C55" s="182"/>
      <c r="D55" s="182"/>
      <c r="E55" s="182"/>
      <c r="F55" s="182"/>
      <c r="G55" s="182"/>
    </row>
    <row r="56" spans="2:7">
      <c r="B56" s="182"/>
      <c r="C56" s="182"/>
      <c r="D56" s="182"/>
      <c r="E56" s="182"/>
      <c r="F56" s="182"/>
      <c r="G56" s="182"/>
    </row>
    <row r="57" spans="2:7">
      <c r="B57" s="182"/>
      <c r="C57" s="182"/>
      <c r="D57" s="182"/>
      <c r="E57" s="182"/>
      <c r="F57" s="182"/>
      <c r="G57" s="182"/>
    </row>
    <row r="58" spans="2:7">
      <c r="B58" s="182"/>
      <c r="C58" s="182"/>
      <c r="D58" s="182"/>
      <c r="E58" s="182"/>
      <c r="F58" s="182"/>
      <c r="G58" s="182"/>
    </row>
    <row r="59" spans="2:7">
      <c r="B59" s="182"/>
      <c r="C59" s="182"/>
      <c r="D59" s="182"/>
      <c r="E59" s="182"/>
      <c r="F59" s="182"/>
      <c r="G59" s="182"/>
    </row>
    <row r="60" spans="2:7">
      <c r="B60" s="182"/>
      <c r="C60" s="182"/>
      <c r="D60" s="182"/>
      <c r="E60" s="182"/>
      <c r="F60" s="182"/>
      <c r="G60" s="182"/>
    </row>
    <row r="61" spans="2:7">
      <c r="B61" s="182"/>
      <c r="C61" s="182"/>
      <c r="D61" s="182"/>
      <c r="E61" s="182"/>
      <c r="F61" s="182"/>
      <c r="G61" s="182"/>
    </row>
    <row r="62" spans="2:7">
      <c r="B62" s="182"/>
      <c r="C62" s="182"/>
      <c r="D62" s="182"/>
      <c r="E62" s="182"/>
      <c r="F62" s="182"/>
      <c r="G62" s="182"/>
    </row>
    <row r="63" spans="2:7">
      <c r="B63" s="182"/>
      <c r="C63" s="182"/>
      <c r="D63" s="182"/>
      <c r="E63" s="182"/>
      <c r="F63" s="182"/>
      <c r="G63" s="182"/>
    </row>
    <row r="64" spans="2:7">
      <c r="B64" s="182"/>
      <c r="C64" s="182"/>
      <c r="D64" s="182"/>
      <c r="E64" s="182"/>
      <c r="F64" s="182"/>
      <c r="G64" s="182"/>
    </row>
    <row r="65" spans="2:7">
      <c r="B65" s="182"/>
      <c r="C65" s="182"/>
      <c r="D65" s="182"/>
      <c r="E65" s="182"/>
      <c r="F65" s="182"/>
      <c r="G65" s="182"/>
    </row>
    <row r="66" spans="2:7">
      <c r="B66" s="182"/>
      <c r="C66" s="182"/>
      <c r="D66" s="182"/>
      <c r="E66" s="182"/>
      <c r="F66" s="182"/>
      <c r="G66" s="182"/>
    </row>
    <row r="67" spans="2:7">
      <c r="B67" s="182"/>
      <c r="C67" s="182"/>
      <c r="D67" s="182"/>
      <c r="E67" s="182"/>
      <c r="F67" s="182"/>
      <c r="G67" s="182"/>
    </row>
    <row r="68" spans="2:7">
      <c r="B68" s="182"/>
      <c r="C68" s="182"/>
      <c r="D68" s="182"/>
      <c r="E68" s="182"/>
      <c r="F68" s="182"/>
      <c r="G68" s="182"/>
    </row>
    <row r="69" spans="2:7">
      <c r="B69" s="182"/>
      <c r="C69" s="182"/>
      <c r="D69" s="182"/>
      <c r="E69" s="182"/>
      <c r="F69" s="182"/>
      <c r="G69" s="182"/>
    </row>
    <row r="70" spans="2:7">
      <c r="B70" s="182"/>
      <c r="C70" s="182"/>
      <c r="D70" s="182"/>
      <c r="E70" s="182"/>
      <c r="F70" s="182"/>
      <c r="G70" s="182"/>
    </row>
    <row r="71" spans="2:7">
      <c r="B71" s="182"/>
      <c r="C71" s="182"/>
      <c r="D71" s="182"/>
      <c r="E71" s="182"/>
      <c r="F71" s="182"/>
      <c r="G71" s="182"/>
    </row>
    <row r="72" spans="2:7">
      <c r="B72" s="182"/>
      <c r="C72" s="182"/>
      <c r="D72" s="182"/>
      <c r="E72" s="182"/>
      <c r="F72" s="182"/>
      <c r="G72" s="182"/>
    </row>
    <row r="73" spans="2:7">
      <c r="B73" s="182"/>
      <c r="C73" s="182"/>
      <c r="D73" s="182"/>
      <c r="E73" s="182"/>
      <c r="F73" s="182"/>
      <c r="G73" s="182"/>
    </row>
    <row r="74" spans="2:7">
      <c r="B74" s="182"/>
      <c r="C74" s="182"/>
      <c r="D74" s="182"/>
      <c r="E74" s="182"/>
      <c r="F74" s="182"/>
      <c r="G74" s="182"/>
    </row>
    <row r="75" spans="2:7">
      <c r="B75" s="182"/>
      <c r="C75" s="182"/>
      <c r="D75" s="182"/>
      <c r="E75" s="182"/>
      <c r="F75" s="182"/>
      <c r="G75" s="182"/>
    </row>
    <row r="76" spans="2:7">
      <c r="B76" s="182"/>
      <c r="C76" s="182"/>
      <c r="D76" s="182"/>
      <c r="E76" s="182"/>
      <c r="F76" s="182"/>
      <c r="G76" s="182"/>
    </row>
    <row r="77" spans="2:7">
      <c r="B77" s="182"/>
      <c r="C77" s="182"/>
      <c r="D77" s="182"/>
      <c r="E77" s="182"/>
      <c r="F77" s="182"/>
      <c r="G77" s="182"/>
    </row>
    <row r="78" spans="2:7">
      <c r="B78" s="182"/>
      <c r="C78" s="182"/>
      <c r="D78" s="182"/>
      <c r="E78" s="182"/>
      <c r="F78" s="182"/>
      <c r="G78" s="182"/>
    </row>
    <row r="79" spans="2:7">
      <c r="B79" s="182"/>
      <c r="C79" s="182"/>
      <c r="D79" s="182"/>
      <c r="E79" s="182"/>
      <c r="F79" s="182"/>
      <c r="G79" s="182"/>
    </row>
    <row r="80" spans="2:7">
      <c r="B80" s="182"/>
      <c r="C80" s="182"/>
      <c r="D80" s="182"/>
      <c r="E80" s="182"/>
      <c r="F80" s="182"/>
      <c r="G80" s="182"/>
    </row>
    <row r="81" spans="2:7">
      <c r="B81" s="182"/>
      <c r="C81" s="182"/>
      <c r="D81" s="182"/>
      <c r="E81" s="182"/>
      <c r="F81" s="182"/>
      <c r="G81" s="182"/>
    </row>
    <row r="82" spans="2:7">
      <c r="B82" s="182"/>
      <c r="C82" s="182"/>
      <c r="D82" s="182"/>
      <c r="E82" s="182"/>
      <c r="F82" s="182"/>
      <c r="G82" s="182"/>
    </row>
    <row r="83" spans="2:7">
      <c r="B83" s="182"/>
      <c r="C83" s="182"/>
      <c r="D83" s="182"/>
      <c r="E83" s="182"/>
      <c r="F83" s="182"/>
      <c r="G83" s="182"/>
    </row>
    <row r="84" spans="2:7">
      <c r="B84" s="182"/>
      <c r="C84" s="182"/>
      <c r="D84" s="182"/>
      <c r="E84" s="182"/>
      <c r="F84" s="182"/>
      <c r="G84" s="182"/>
    </row>
    <row r="85" spans="2:7">
      <c r="B85" s="182"/>
      <c r="C85" s="182"/>
      <c r="D85" s="182"/>
      <c r="E85" s="182"/>
      <c r="F85" s="182"/>
      <c r="G85" s="182"/>
    </row>
    <row r="86" spans="2:7">
      <c r="B86" s="182"/>
      <c r="C86" s="182"/>
      <c r="D86" s="182"/>
      <c r="E86" s="182"/>
      <c r="F86" s="182"/>
      <c r="G86" s="182"/>
    </row>
    <row r="87" spans="2:7">
      <c r="B87" s="182"/>
      <c r="C87" s="182"/>
      <c r="D87" s="182"/>
      <c r="E87" s="182"/>
      <c r="F87" s="182"/>
      <c r="G87" s="182"/>
    </row>
    <row r="88" spans="2:7">
      <c r="B88" s="182"/>
      <c r="C88" s="182"/>
      <c r="D88" s="182"/>
      <c r="E88" s="182"/>
      <c r="F88" s="182"/>
      <c r="G88" s="182"/>
    </row>
    <row r="89" spans="2:7">
      <c r="B89" s="182"/>
      <c r="C89" s="182"/>
      <c r="D89" s="182"/>
      <c r="E89" s="182"/>
      <c r="F89" s="182"/>
      <c r="G89" s="182"/>
    </row>
    <row r="90" spans="2:7">
      <c r="B90" s="182"/>
      <c r="C90" s="182"/>
      <c r="D90" s="182"/>
      <c r="E90" s="182"/>
      <c r="F90" s="182"/>
      <c r="G90" s="182"/>
    </row>
    <row r="91" spans="2:7">
      <c r="B91" s="182"/>
      <c r="C91" s="182"/>
      <c r="D91" s="182"/>
      <c r="E91" s="182"/>
      <c r="F91" s="182"/>
      <c r="G91" s="182"/>
    </row>
    <row r="92" spans="2:7">
      <c r="B92" s="182"/>
      <c r="C92" s="182"/>
      <c r="D92" s="182"/>
      <c r="E92" s="182"/>
      <c r="F92" s="182"/>
      <c r="G92" s="182"/>
    </row>
  </sheetData>
  <mergeCells count="1">
    <mergeCell ref="A4:E4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41"/>
  <sheetViews>
    <sheetView topLeftCell="A22" workbookViewId="0"/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241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196" t="s">
        <v>1</v>
      </c>
      <c r="C2" s="197"/>
      <c r="D2" s="197"/>
      <c r="E2" s="197"/>
      <c r="F2" s="197"/>
      <c r="G2" s="197"/>
      <c r="H2" s="197"/>
      <c r="I2" s="197"/>
      <c r="J2" s="198"/>
    </row>
    <row r="3" spans="1:23" ht="18" customHeight="1">
      <c r="A3" s="11"/>
      <c r="B3" s="22"/>
      <c r="C3" s="19"/>
      <c r="D3" s="16"/>
      <c r="E3" s="16"/>
      <c r="F3" s="16"/>
      <c r="G3" s="16"/>
      <c r="H3" s="16"/>
      <c r="I3" s="37" t="s">
        <v>14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40" t="s">
        <v>20</v>
      </c>
    </row>
    <row r="6" spans="1:23" ht="20.100000000000001" customHeight="1" thickTop="1">
      <c r="A6" s="11"/>
      <c r="B6" s="199" t="s">
        <v>21</v>
      </c>
      <c r="C6" s="200"/>
      <c r="D6" s="200"/>
      <c r="E6" s="200"/>
      <c r="F6" s="200"/>
      <c r="G6" s="200"/>
      <c r="H6" s="200"/>
      <c r="I6" s="200"/>
      <c r="J6" s="201"/>
    </row>
    <row r="7" spans="1:23" ht="18" customHeight="1">
      <c r="A7" s="11"/>
      <c r="B7" s="49" t="s">
        <v>24</v>
      </c>
      <c r="C7" s="42"/>
      <c r="D7" s="17"/>
      <c r="E7" s="17"/>
      <c r="F7" s="17"/>
      <c r="G7" s="50" t="s">
        <v>25</v>
      </c>
      <c r="H7" s="17"/>
      <c r="I7" s="28"/>
      <c r="J7" s="43"/>
    </row>
    <row r="8" spans="1:23" ht="20.100000000000001" customHeight="1">
      <c r="A8" s="11"/>
      <c r="B8" s="202" t="s">
        <v>22</v>
      </c>
      <c r="C8" s="203"/>
      <c r="D8" s="203"/>
      <c r="E8" s="203"/>
      <c r="F8" s="203"/>
      <c r="G8" s="203"/>
      <c r="H8" s="203"/>
      <c r="I8" s="203"/>
      <c r="J8" s="204"/>
    </row>
    <row r="9" spans="1:23" ht="18" customHeight="1">
      <c r="A9" s="11"/>
      <c r="B9" s="38" t="s">
        <v>24</v>
      </c>
      <c r="C9" s="19"/>
      <c r="D9" s="16"/>
      <c r="E9" s="16"/>
      <c r="F9" s="16"/>
      <c r="G9" s="39" t="s">
        <v>25</v>
      </c>
      <c r="H9" s="16"/>
      <c r="I9" s="27"/>
      <c r="J9" s="30"/>
    </row>
    <row r="10" spans="1:23" ht="20.100000000000001" customHeight="1">
      <c r="A10" s="11"/>
      <c r="B10" s="202" t="s">
        <v>23</v>
      </c>
      <c r="C10" s="203"/>
      <c r="D10" s="203"/>
      <c r="E10" s="203"/>
      <c r="F10" s="203"/>
      <c r="G10" s="203"/>
      <c r="H10" s="203"/>
      <c r="I10" s="203"/>
      <c r="J10" s="204"/>
    </row>
    <row r="11" spans="1:23" ht="18" customHeight="1" thickBot="1">
      <c r="A11" s="11"/>
      <c r="B11" s="38" t="s">
        <v>24</v>
      </c>
      <c r="C11" s="19"/>
      <c r="D11" s="16"/>
      <c r="E11" s="16"/>
      <c r="F11" s="16"/>
      <c r="G11" s="39" t="s">
        <v>25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26</v>
      </c>
      <c r="C15" s="84" t="s">
        <v>6</v>
      </c>
      <c r="D15" s="84" t="s">
        <v>53</v>
      </c>
      <c r="E15" s="85" t="s">
        <v>54</v>
      </c>
      <c r="F15" s="97" t="s">
        <v>55</v>
      </c>
      <c r="G15" s="51" t="s">
        <v>31</v>
      </c>
      <c r="H15" s="54" t="s">
        <v>32</v>
      </c>
      <c r="I15" s="26"/>
      <c r="J15" s="48"/>
    </row>
    <row r="16" spans="1:23" ht="18" customHeight="1">
      <c r="A16" s="11"/>
      <c r="B16" s="86">
        <v>1</v>
      </c>
      <c r="C16" s="87" t="s">
        <v>27</v>
      </c>
      <c r="D16" s="88">
        <f>'Kryci_list 14304'!D16</f>
        <v>0</v>
      </c>
      <c r="E16" s="89">
        <f>'Kryci_list 14304'!E16</f>
        <v>0</v>
      </c>
      <c r="F16" s="98">
        <f>'Kryci_list 14304'!F16</f>
        <v>0</v>
      </c>
      <c r="G16" s="52">
        <v>6</v>
      </c>
      <c r="H16" s="107" t="s">
        <v>33</v>
      </c>
      <c r="I16" s="121"/>
      <c r="J16" s="118">
        <f>Rekapitulácia!F8</f>
        <v>0</v>
      </c>
    </row>
    <row r="17" spans="1:10" ht="18" customHeight="1">
      <c r="A17" s="11"/>
      <c r="B17" s="59">
        <v>2</v>
      </c>
      <c r="C17" s="63" t="s">
        <v>28</v>
      </c>
      <c r="D17" s="70">
        <f>'Kryci_list 14304'!D17</f>
        <v>0</v>
      </c>
      <c r="E17" s="68">
        <f>'Kryci_list 14304'!E17</f>
        <v>0</v>
      </c>
      <c r="F17" s="73">
        <f>'Kryci_list 14304'!F17</f>
        <v>0</v>
      </c>
      <c r="G17" s="53">
        <v>7</v>
      </c>
      <c r="H17" s="108" t="s">
        <v>34</v>
      </c>
      <c r="I17" s="121"/>
      <c r="J17" s="119">
        <f>Rekapitulácia!E8</f>
        <v>0</v>
      </c>
    </row>
    <row r="18" spans="1:10" ht="18" customHeight="1">
      <c r="A18" s="11"/>
      <c r="B18" s="60">
        <v>3</v>
      </c>
      <c r="C18" s="64" t="s">
        <v>29</v>
      </c>
      <c r="D18" s="71">
        <f>'Kryci_list 14304'!D18</f>
        <v>0</v>
      </c>
      <c r="E18" s="69">
        <f>'Kryci_list 14304'!E18</f>
        <v>0</v>
      </c>
      <c r="F18" s="74">
        <f>'Kryci_list 14304'!F18</f>
        <v>0</v>
      </c>
      <c r="G18" s="53">
        <v>8</v>
      </c>
      <c r="H18" s="108" t="s">
        <v>35</v>
      </c>
      <c r="I18" s="121"/>
      <c r="J18" s="119">
        <f>Rekapitulácia!D8</f>
        <v>0</v>
      </c>
    </row>
    <row r="19" spans="1:10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10" ht="18" customHeight="1" thickBot="1">
      <c r="A20" s="11"/>
      <c r="B20" s="60">
        <v>5</v>
      </c>
      <c r="C20" s="66" t="s">
        <v>30</v>
      </c>
      <c r="D20" s="72"/>
      <c r="E20" s="92"/>
      <c r="F20" s="99">
        <f>SUM(F16:F19)</f>
        <v>0</v>
      </c>
      <c r="G20" s="53">
        <v>10</v>
      </c>
      <c r="H20" s="108" t="s">
        <v>30</v>
      </c>
      <c r="I20" s="123"/>
      <c r="J20" s="91">
        <f>SUM(J16:J19)</f>
        <v>0</v>
      </c>
    </row>
    <row r="21" spans="1:10" ht="18" customHeight="1" thickTop="1">
      <c r="A21" s="11"/>
      <c r="B21" s="57" t="s">
        <v>43</v>
      </c>
      <c r="C21" s="61" t="s">
        <v>7</v>
      </c>
      <c r="D21" s="67"/>
      <c r="E21" s="18"/>
      <c r="F21" s="90"/>
      <c r="G21" s="57" t="s">
        <v>49</v>
      </c>
      <c r="H21" s="54" t="s">
        <v>7</v>
      </c>
      <c r="I21" s="28"/>
      <c r="J21" s="124"/>
    </row>
    <row r="22" spans="1:10" ht="18" customHeight="1">
      <c r="A22" s="11"/>
      <c r="B22" s="52">
        <v>11</v>
      </c>
      <c r="C22" s="55" t="s">
        <v>44</v>
      </c>
      <c r="D22" s="79"/>
      <c r="E22" s="82"/>
      <c r="F22" s="73">
        <f>'Kryci_list 14304'!F22</f>
        <v>0</v>
      </c>
      <c r="G22" s="52">
        <v>16</v>
      </c>
      <c r="H22" s="107" t="s">
        <v>50</v>
      </c>
      <c r="I22" s="121"/>
      <c r="J22" s="118">
        <f>'Kryci_list 14304'!J22</f>
        <v>0</v>
      </c>
    </row>
    <row r="23" spans="1:10" ht="18" customHeight="1">
      <c r="A23" s="11"/>
      <c r="B23" s="53">
        <v>12</v>
      </c>
      <c r="C23" s="56" t="s">
        <v>45</v>
      </c>
      <c r="D23" s="58"/>
      <c r="E23" s="82"/>
      <c r="F23" s="74">
        <f>'Kryci_list 14304'!F23</f>
        <v>0</v>
      </c>
      <c r="G23" s="53">
        <v>17</v>
      </c>
      <c r="H23" s="108" t="s">
        <v>51</v>
      </c>
      <c r="I23" s="121"/>
      <c r="J23" s="119">
        <f>'Kryci_list 14304'!J23</f>
        <v>0</v>
      </c>
    </row>
    <row r="24" spans="1:10" ht="18" customHeight="1">
      <c r="A24" s="11"/>
      <c r="B24" s="53">
        <v>13</v>
      </c>
      <c r="C24" s="56" t="s">
        <v>46</v>
      </c>
      <c r="D24" s="58"/>
      <c r="E24" s="82"/>
      <c r="F24" s="74">
        <f>'Kryci_list 14304'!F24</f>
        <v>0</v>
      </c>
      <c r="G24" s="53">
        <v>18</v>
      </c>
      <c r="H24" s="108" t="s">
        <v>52</v>
      </c>
      <c r="I24" s="121"/>
      <c r="J24" s="119">
        <f>'Kryci_list 14304'!J24</f>
        <v>0</v>
      </c>
    </row>
    <row r="25" spans="1:10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19"/>
    </row>
    <row r="26" spans="1:10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30</v>
      </c>
      <c r="I26" s="123"/>
      <c r="J26" s="91">
        <f>SUM(J22:J25)+SUM(F22:F25)</f>
        <v>0</v>
      </c>
    </row>
    <row r="27" spans="1:10" ht="18" customHeight="1" thickTop="1">
      <c r="A27" s="11"/>
      <c r="B27" s="93"/>
      <c r="C27" s="135" t="s">
        <v>58</v>
      </c>
      <c r="D27" s="128"/>
      <c r="E27" s="94"/>
      <c r="F27" s="29"/>
      <c r="G27" s="101" t="s">
        <v>36</v>
      </c>
      <c r="H27" s="96" t="s">
        <v>37</v>
      </c>
      <c r="I27" s="28"/>
      <c r="J27" s="31"/>
    </row>
    <row r="28" spans="1:10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38</v>
      </c>
      <c r="I28" s="114"/>
      <c r="J28" s="110">
        <f>F20+J20+F26+J26</f>
        <v>0</v>
      </c>
    </row>
    <row r="29" spans="1:10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39</v>
      </c>
      <c r="I29" s="115">
        <f>Rekapitulácia!B9</f>
        <v>0</v>
      </c>
      <c r="J29" s="111">
        <f>ROUND(((ROUND(I29,2)*20)/100),2)*1</f>
        <v>0</v>
      </c>
    </row>
    <row r="30" spans="1:10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40</v>
      </c>
      <c r="I30" s="81">
        <f>Rekapitulácia!B10</f>
        <v>0</v>
      </c>
      <c r="J30" s="112">
        <f>ROUND(((ROUND(I30,2)*0)/100),2)</f>
        <v>0</v>
      </c>
    </row>
    <row r="31" spans="1:10" ht="18" customHeight="1">
      <c r="A31" s="11"/>
      <c r="B31" s="23"/>
      <c r="C31" s="131"/>
      <c r="D31" s="132"/>
      <c r="E31" s="21"/>
      <c r="F31" s="11"/>
      <c r="G31" s="53">
        <v>24</v>
      </c>
      <c r="H31" s="108" t="s">
        <v>41</v>
      </c>
      <c r="I31" s="27"/>
      <c r="J31" s="193">
        <f>SUM(J28:J30)</f>
        <v>0</v>
      </c>
    </row>
    <row r="32" spans="1:10" ht="18" customHeight="1" thickBot="1">
      <c r="A32" s="11"/>
      <c r="B32" s="41"/>
      <c r="C32" s="109"/>
      <c r="D32" s="116"/>
      <c r="E32" s="76"/>
      <c r="F32" s="77"/>
      <c r="G32" s="189" t="s">
        <v>42</v>
      </c>
      <c r="H32" s="190"/>
      <c r="I32" s="191"/>
      <c r="J32" s="192"/>
    </row>
    <row r="33" spans="1:10" ht="18" customHeight="1" thickTop="1">
      <c r="A33" s="11"/>
      <c r="B33" s="93"/>
      <c r="C33" s="94"/>
      <c r="D33" s="133" t="s">
        <v>56</v>
      </c>
      <c r="E33" s="15"/>
      <c r="F33" s="15"/>
      <c r="G33" s="14"/>
      <c r="H33" s="133" t="s">
        <v>57</v>
      </c>
      <c r="I33" s="29"/>
      <c r="J33" s="32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A41"/>
  <sheetViews>
    <sheetView topLeftCell="A16" workbookViewId="0"/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13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205" t="s">
        <v>1</v>
      </c>
      <c r="C2" s="206"/>
      <c r="D2" s="206"/>
      <c r="E2" s="206"/>
      <c r="F2" s="206"/>
      <c r="G2" s="206"/>
      <c r="H2" s="206"/>
      <c r="I2" s="206"/>
      <c r="J2" s="207"/>
    </row>
    <row r="3" spans="1:23" ht="18" customHeight="1">
      <c r="A3" s="11"/>
      <c r="B3" s="34" t="s">
        <v>15</v>
      </c>
      <c r="C3" s="35"/>
      <c r="D3" s="36"/>
      <c r="E3" s="36"/>
      <c r="F3" s="36"/>
      <c r="G3" s="16"/>
      <c r="H3" s="16"/>
      <c r="I3" s="37" t="s">
        <v>14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40" t="s">
        <v>20</v>
      </c>
    </row>
    <row r="6" spans="1:23" ht="20.100000000000001" customHeight="1" thickTop="1">
      <c r="A6" s="11"/>
      <c r="B6" s="199" t="s">
        <v>21</v>
      </c>
      <c r="C6" s="200"/>
      <c r="D6" s="200"/>
      <c r="E6" s="200"/>
      <c r="F6" s="200"/>
      <c r="G6" s="200"/>
      <c r="H6" s="200"/>
      <c r="I6" s="200"/>
      <c r="J6" s="201"/>
    </row>
    <row r="7" spans="1:23" ht="18" customHeight="1">
      <c r="A7" s="11"/>
      <c r="B7" s="49" t="s">
        <v>24</v>
      </c>
      <c r="C7" s="42"/>
      <c r="D7" s="17"/>
      <c r="E7" s="17"/>
      <c r="F7" s="17"/>
      <c r="G7" s="50" t="s">
        <v>25</v>
      </c>
      <c r="H7" s="17"/>
      <c r="I7" s="28"/>
      <c r="J7" s="43"/>
    </row>
    <row r="8" spans="1:23" ht="20.100000000000001" customHeight="1">
      <c r="A8" s="11"/>
      <c r="B8" s="202" t="s">
        <v>22</v>
      </c>
      <c r="C8" s="203"/>
      <c r="D8" s="203"/>
      <c r="E8" s="203"/>
      <c r="F8" s="203"/>
      <c r="G8" s="203"/>
      <c r="H8" s="203"/>
      <c r="I8" s="203"/>
      <c r="J8" s="204"/>
    </row>
    <row r="9" spans="1:23" ht="18" customHeight="1">
      <c r="A9" s="11"/>
      <c r="B9" s="38" t="s">
        <v>24</v>
      </c>
      <c r="C9" s="19"/>
      <c r="D9" s="16"/>
      <c r="E9" s="16"/>
      <c r="F9" s="16"/>
      <c r="G9" s="39" t="s">
        <v>25</v>
      </c>
      <c r="H9" s="16"/>
      <c r="I9" s="27"/>
      <c r="J9" s="30"/>
    </row>
    <row r="10" spans="1:23" ht="20.100000000000001" customHeight="1">
      <c r="A10" s="11"/>
      <c r="B10" s="202" t="s">
        <v>23</v>
      </c>
      <c r="C10" s="203"/>
      <c r="D10" s="203"/>
      <c r="E10" s="203"/>
      <c r="F10" s="203"/>
      <c r="G10" s="203"/>
      <c r="H10" s="203"/>
      <c r="I10" s="203"/>
      <c r="J10" s="204"/>
    </row>
    <row r="11" spans="1:23" ht="18" customHeight="1" thickBot="1">
      <c r="A11" s="11"/>
      <c r="B11" s="38" t="s">
        <v>24</v>
      </c>
      <c r="C11" s="19"/>
      <c r="D11" s="16"/>
      <c r="E11" s="16"/>
      <c r="F11" s="16"/>
      <c r="G11" s="39" t="s">
        <v>25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26</v>
      </c>
      <c r="C15" s="84" t="s">
        <v>6</v>
      </c>
      <c r="D15" s="84" t="s">
        <v>53</v>
      </c>
      <c r="E15" s="85" t="s">
        <v>54</v>
      </c>
      <c r="F15" s="97" t="s">
        <v>55</v>
      </c>
      <c r="G15" s="51" t="s">
        <v>31</v>
      </c>
      <c r="H15" s="54" t="s">
        <v>32</v>
      </c>
      <c r="I15" s="26"/>
      <c r="J15" s="48"/>
    </row>
    <row r="16" spans="1:23" ht="18" customHeight="1">
      <c r="A16" s="11"/>
      <c r="B16" s="86">
        <v>1</v>
      </c>
      <c r="C16" s="87" t="s">
        <v>27</v>
      </c>
      <c r="D16" s="88">
        <f>'Rekap 14304'!B18</f>
        <v>0</v>
      </c>
      <c r="E16" s="89">
        <f>'Rekap 14304'!C18</f>
        <v>0</v>
      </c>
      <c r="F16" s="98">
        <f>'Rekap 14304'!D18</f>
        <v>0</v>
      </c>
      <c r="G16" s="52">
        <v>6</v>
      </c>
      <c r="H16" s="107" t="s">
        <v>33</v>
      </c>
      <c r="I16" s="121"/>
      <c r="J16" s="118">
        <v>0</v>
      </c>
    </row>
    <row r="17" spans="1:26" ht="18" customHeight="1">
      <c r="A17" s="11"/>
      <c r="B17" s="59">
        <v>2</v>
      </c>
      <c r="C17" s="63" t="s">
        <v>28</v>
      </c>
      <c r="D17" s="70">
        <f>'Rekap 14304'!B26</f>
        <v>0</v>
      </c>
      <c r="E17" s="68">
        <f>'Rekap 14304'!C26</f>
        <v>0</v>
      </c>
      <c r="F17" s="73">
        <f>'Rekap 14304'!D26</f>
        <v>0</v>
      </c>
      <c r="G17" s="53">
        <v>7</v>
      </c>
      <c r="H17" s="108" t="s">
        <v>34</v>
      </c>
      <c r="I17" s="121"/>
      <c r="J17" s="119">
        <f>'SO 14304'!Z113</f>
        <v>0</v>
      </c>
    </row>
    <row r="18" spans="1:26" ht="18" customHeight="1">
      <c r="A18" s="11"/>
      <c r="B18" s="60">
        <v>3</v>
      </c>
      <c r="C18" s="64" t="s">
        <v>29</v>
      </c>
      <c r="D18" s="71"/>
      <c r="E18" s="69"/>
      <c r="F18" s="74"/>
      <c r="G18" s="53">
        <v>8</v>
      </c>
      <c r="H18" s="108" t="s">
        <v>35</v>
      </c>
      <c r="I18" s="121"/>
      <c r="J18" s="119">
        <v>0</v>
      </c>
    </row>
    <row r="19" spans="1:26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>
      <c r="A20" s="11"/>
      <c r="B20" s="60">
        <v>5</v>
      </c>
      <c r="C20" s="66" t="s">
        <v>30</v>
      </c>
      <c r="D20" s="72"/>
      <c r="E20" s="92"/>
      <c r="F20" s="99">
        <f>SUM(F16:F19)</f>
        <v>0</v>
      </c>
      <c r="G20" s="53">
        <v>10</v>
      </c>
      <c r="H20" s="108" t="s">
        <v>30</v>
      </c>
      <c r="I20" s="123"/>
      <c r="J20" s="91">
        <f>SUM(J16:J19)</f>
        <v>0</v>
      </c>
    </row>
    <row r="21" spans="1:26" ht="18" customHeight="1" thickTop="1">
      <c r="A21" s="11"/>
      <c r="B21" s="57" t="s">
        <v>43</v>
      </c>
      <c r="C21" s="61" t="s">
        <v>7</v>
      </c>
      <c r="D21" s="67"/>
      <c r="E21" s="18"/>
      <c r="F21" s="90"/>
      <c r="G21" s="57" t="s">
        <v>49</v>
      </c>
      <c r="H21" s="54" t="s">
        <v>7</v>
      </c>
      <c r="I21" s="28"/>
      <c r="J21" s="124"/>
    </row>
    <row r="22" spans="1:26" ht="18" customHeight="1">
      <c r="A22" s="11"/>
      <c r="B22" s="52">
        <v>11</v>
      </c>
      <c r="C22" s="55" t="s">
        <v>44</v>
      </c>
      <c r="D22" s="79"/>
      <c r="E22" s="81" t="s">
        <v>47</v>
      </c>
      <c r="F22" s="73">
        <f>((F16*U22*0)+(F17*V22*0)+(F18*W22*0))/100</f>
        <v>0</v>
      </c>
      <c r="G22" s="52">
        <v>16</v>
      </c>
      <c r="H22" s="107" t="s">
        <v>50</v>
      </c>
      <c r="I22" s="122" t="s">
        <v>47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53">
        <v>12</v>
      </c>
      <c r="C23" s="56" t="s">
        <v>45</v>
      </c>
      <c r="D23" s="58"/>
      <c r="E23" s="81" t="s">
        <v>48</v>
      </c>
      <c r="F23" s="74">
        <f>((F16*U23*0)+(F17*V23*0)+(F18*W23*0))/100</f>
        <v>0</v>
      </c>
      <c r="G23" s="53">
        <v>17</v>
      </c>
      <c r="H23" s="108" t="s">
        <v>51</v>
      </c>
      <c r="I23" s="122" t="s">
        <v>47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53">
        <v>13</v>
      </c>
      <c r="C24" s="56" t="s">
        <v>46</v>
      </c>
      <c r="D24" s="58"/>
      <c r="E24" s="81" t="s">
        <v>47</v>
      </c>
      <c r="F24" s="74">
        <f>((F16*U24*0)+(F17*V24*0)+(F18*W24*0))/100</f>
        <v>0</v>
      </c>
      <c r="G24" s="53">
        <v>18</v>
      </c>
      <c r="H24" s="108" t="s">
        <v>52</v>
      </c>
      <c r="I24" s="122" t="s">
        <v>48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30</v>
      </c>
      <c r="I26" s="123"/>
      <c r="J26" s="91">
        <f>SUM(J22:J25)+SUM(F22:F25)</f>
        <v>0</v>
      </c>
    </row>
    <row r="27" spans="1:26" ht="18" customHeight="1" thickTop="1">
      <c r="A27" s="11"/>
      <c r="B27" s="93"/>
      <c r="C27" s="135" t="s">
        <v>58</v>
      </c>
      <c r="D27" s="128"/>
      <c r="E27" s="94"/>
      <c r="F27" s="29"/>
      <c r="G27" s="101" t="s">
        <v>36</v>
      </c>
      <c r="H27" s="96" t="s">
        <v>37</v>
      </c>
      <c r="I27" s="28"/>
      <c r="J27" s="31"/>
    </row>
    <row r="28" spans="1:26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38</v>
      </c>
      <c r="I28" s="114"/>
      <c r="J28" s="110">
        <f>F20+J20+F26+J26</f>
        <v>0</v>
      </c>
    </row>
    <row r="29" spans="1:26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39</v>
      </c>
      <c r="I29" s="115">
        <f>J28-SUM('SO 14304'!K9:'SO 14304'!K112)</f>
        <v>0</v>
      </c>
      <c r="J29" s="111">
        <f>ROUND(((ROUND(I29,2)*20)*1/100),2)</f>
        <v>0</v>
      </c>
    </row>
    <row r="30" spans="1:26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40</v>
      </c>
      <c r="I30" s="81">
        <f>SUM('SO 14304'!K9:'SO 14304'!K112)</f>
        <v>0</v>
      </c>
      <c r="J30" s="112">
        <f>ROUND(((ROUND(I30,2)*0)/100),2)</f>
        <v>0</v>
      </c>
    </row>
    <row r="31" spans="1:26" ht="18" customHeight="1">
      <c r="A31" s="11"/>
      <c r="B31" s="23"/>
      <c r="C31" s="131"/>
      <c r="D31" s="132"/>
      <c r="E31" s="21"/>
      <c r="F31" s="11"/>
      <c r="G31" s="102">
        <v>24</v>
      </c>
      <c r="H31" s="106" t="s">
        <v>41</v>
      </c>
      <c r="I31" s="105"/>
      <c r="J31" s="125">
        <f>SUM(J28:J30)</f>
        <v>0</v>
      </c>
    </row>
    <row r="32" spans="1:26" ht="18" customHeight="1" thickBot="1">
      <c r="A32" s="11"/>
      <c r="B32" s="41"/>
      <c r="C32" s="109"/>
      <c r="D32" s="116"/>
      <c r="E32" s="76"/>
      <c r="F32" s="77"/>
      <c r="G32" s="52" t="s">
        <v>42</v>
      </c>
      <c r="H32" s="109"/>
      <c r="I32" s="116"/>
      <c r="J32" s="113"/>
    </row>
    <row r="33" spans="1:10" ht="18" customHeight="1" thickTop="1">
      <c r="A33" s="11"/>
      <c r="B33" s="93"/>
      <c r="C33" s="94"/>
      <c r="D33" s="133" t="s">
        <v>56</v>
      </c>
      <c r="E33" s="15"/>
      <c r="F33" s="95"/>
      <c r="G33" s="103">
        <v>26</v>
      </c>
      <c r="H33" s="134" t="s">
        <v>57</v>
      </c>
      <c r="I33" s="29"/>
      <c r="J33" s="104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500"/>
  <sheetViews>
    <sheetView topLeftCell="A13" workbookViewId="0">
      <selection sqref="A1:D1"/>
    </sheetView>
  </sheetViews>
  <sheetFormatPr defaultColWidth="0" defaultRowHeight="1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>
      <c r="A1" s="208" t="s">
        <v>21</v>
      </c>
      <c r="B1" s="209"/>
      <c r="C1" s="209"/>
      <c r="D1" s="210"/>
      <c r="E1" s="138" t="s">
        <v>18</v>
      </c>
      <c r="F1" s="137"/>
      <c r="W1">
        <v>30.126000000000001</v>
      </c>
    </row>
    <row r="2" spans="1:26" ht="20.100000000000001" customHeight="1">
      <c r="A2" s="208" t="s">
        <v>22</v>
      </c>
      <c r="B2" s="209"/>
      <c r="C2" s="209"/>
      <c r="D2" s="210"/>
      <c r="E2" s="138" t="s">
        <v>16</v>
      </c>
      <c r="F2" s="137"/>
    </row>
    <row r="3" spans="1:26" ht="20.100000000000001" customHeight="1">
      <c r="A3" s="208" t="s">
        <v>23</v>
      </c>
      <c r="B3" s="209"/>
      <c r="C3" s="209"/>
      <c r="D3" s="210"/>
      <c r="E3" s="138" t="s">
        <v>62</v>
      </c>
      <c r="F3" s="137"/>
    </row>
    <row r="4" spans="1:26">
      <c r="A4" s="139" t="s">
        <v>1</v>
      </c>
      <c r="B4" s="136"/>
      <c r="C4" s="136"/>
      <c r="D4" s="136"/>
      <c r="E4" s="136"/>
      <c r="F4" s="136"/>
    </row>
    <row r="5" spans="1:26">
      <c r="A5" s="139" t="s">
        <v>15</v>
      </c>
      <c r="B5" s="136"/>
      <c r="C5" s="136"/>
      <c r="D5" s="136"/>
      <c r="E5" s="136"/>
      <c r="F5" s="136"/>
    </row>
    <row r="6" spans="1:26">
      <c r="A6" s="136"/>
      <c r="B6" s="136"/>
      <c r="C6" s="136"/>
      <c r="D6" s="136"/>
      <c r="E6" s="136"/>
      <c r="F6" s="136"/>
    </row>
    <row r="7" spans="1:26">
      <c r="A7" s="136"/>
      <c r="B7" s="136"/>
      <c r="C7" s="136"/>
      <c r="D7" s="136"/>
      <c r="E7" s="136"/>
      <c r="F7" s="136"/>
    </row>
    <row r="8" spans="1:26">
      <c r="A8" s="140" t="s">
        <v>63</v>
      </c>
      <c r="B8" s="136"/>
      <c r="C8" s="136"/>
      <c r="D8" s="136"/>
      <c r="E8" s="136"/>
      <c r="F8" s="136"/>
    </row>
    <row r="9" spans="1:26">
      <c r="A9" s="141" t="s">
        <v>59</v>
      </c>
      <c r="B9" s="141" t="s">
        <v>53</v>
      </c>
      <c r="C9" s="141" t="s">
        <v>54</v>
      </c>
      <c r="D9" s="141" t="s">
        <v>30</v>
      </c>
      <c r="E9" s="141" t="s">
        <v>60</v>
      </c>
      <c r="F9" s="141" t="s">
        <v>61</v>
      </c>
    </row>
    <row r="10" spans="1:26">
      <c r="A10" s="148" t="s">
        <v>64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150" t="s">
        <v>65</v>
      </c>
      <c r="B11" s="151">
        <f>'SO 14304'!L13</f>
        <v>0</v>
      </c>
      <c r="C11" s="151">
        <f>'SO 14304'!M13</f>
        <v>0</v>
      </c>
      <c r="D11" s="151">
        <f>'SO 14304'!I13</f>
        <v>0</v>
      </c>
      <c r="E11" s="152">
        <f>'SO 14304'!P13</f>
        <v>0</v>
      </c>
      <c r="F11" s="152">
        <f>'SO 14304'!S13</f>
        <v>0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150" t="s">
        <v>66</v>
      </c>
      <c r="B12" s="151">
        <f>'SO 14304'!L18</f>
        <v>0</v>
      </c>
      <c r="C12" s="151">
        <f>'SO 14304'!M18</f>
        <v>0</v>
      </c>
      <c r="D12" s="151">
        <f>'SO 14304'!I18</f>
        <v>0</v>
      </c>
      <c r="E12" s="152">
        <f>'SO 14304'!P18</f>
        <v>4.26</v>
      </c>
      <c r="F12" s="152">
        <f>'SO 14304'!S18</f>
        <v>3.49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150" t="s">
        <v>67</v>
      </c>
      <c r="B13" s="151">
        <f>'SO 14304'!L22</f>
        <v>0</v>
      </c>
      <c r="C13" s="151">
        <f>'SO 14304'!M22</f>
        <v>0</v>
      </c>
      <c r="D13" s="151">
        <f>'SO 14304'!I22</f>
        <v>0</v>
      </c>
      <c r="E13" s="152">
        <f>'SO 14304'!P22</f>
        <v>1.88</v>
      </c>
      <c r="F13" s="152">
        <f>'SO 14304'!S22</f>
        <v>2.06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>
      <c r="A14" s="150" t="s">
        <v>68</v>
      </c>
      <c r="B14" s="151">
        <f>'SO 14304'!L28</f>
        <v>0</v>
      </c>
      <c r="C14" s="151">
        <f>'SO 14304'!M28</f>
        <v>0</v>
      </c>
      <c r="D14" s="151">
        <f>'SO 14304'!I28</f>
        <v>0</v>
      </c>
      <c r="E14" s="152">
        <f>'SO 14304'!P28</f>
        <v>0.03</v>
      </c>
      <c r="F14" s="152">
        <f>'SO 14304'!S28</f>
        <v>0.24</v>
      </c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</row>
    <row r="15" spans="1:26">
      <c r="A15" s="150" t="s">
        <v>69</v>
      </c>
      <c r="B15" s="151">
        <f>'SO 14304'!L44</f>
        <v>0</v>
      </c>
      <c r="C15" s="151">
        <f>'SO 14304'!M44</f>
        <v>0</v>
      </c>
      <c r="D15" s="151">
        <f>'SO 14304'!I44</f>
        <v>0</v>
      </c>
      <c r="E15" s="152">
        <f>'SO 14304'!P44</f>
        <v>3.25</v>
      </c>
      <c r="F15" s="152">
        <f>'SO 14304'!S44</f>
        <v>4.33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>
      <c r="A16" s="150" t="s">
        <v>70</v>
      </c>
      <c r="B16" s="151">
        <f>'SO 14304'!L63</f>
        <v>0</v>
      </c>
      <c r="C16" s="151">
        <f>'SO 14304'!M63</f>
        <v>0</v>
      </c>
      <c r="D16" s="151">
        <f>'SO 14304'!I63</f>
        <v>0</v>
      </c>
      <c r="E16" s="152">
        <f>'SO 14304'!P63</f>
        <v>0.01</v>
      </c>
      <c r="F16" s="152">
        <f>'SO 14304'!S63</f>
        <v>0.19</v>
      </c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</row>
    <row r="17" spans="1:26">
      <c r="A17" s="150" t="s">
        <v>71</v>
      </c>
      <c r="B17" s="151">
        <f>'SO 14304'!L67</f>
        <v>0</v>
      </c>
      <c r="C17" s="151">
        <f>'SO 14304'!M67</f>
        <v>0</v>
      </c>
      <c r="D17" s="151">
        <f>'SO 14304'!I67</f>
        <v>0</v>
      </c>
      <c r="E17" s="152">
        <f>'SO 14304'!P67</f>
        <v>0</v>
      </c>
      <c r="F17" s="152">
        <f>'SO 14304'!S67</f>
        <v>0</v>
      </c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</row>
    <row r="18" spans="1:26">
      <c r="A18" s="2" t="s">
        <v>64</v>
      </c>
      <c r="B18" s="153">
        <f>'SO 14304'!L69</f>
        <v>0</v>
      </c>
      <c r="C18" s="153">
        <f>'SO 14304'!M69</f>
        <v>0</v>
      </c>
      <c r="D18" s="153">
        <f>'SO 14304'!I69</f>
        <v>0</v>
      </c>
      <c r="E18" s="154">
        <f>'SO 14304'!P69</f>
        <v>9.43</v>
      </c>
      <c r="F18" s="154">
        <f>'SO 14304'!S69</f>
        <v>10.3</v>
      </c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</row>
    <row r="19" spans="1:26">
      <c r="A19" s="1"/>
      <c r="B19" s="143"/>
      <c r="C19" s="143"/>
      <c r="D19" s="143"/>
      <c r="E19" s="142"/>
      <c r="F19" s="142"/>
    </row>
    <row r="20" spans="1:26">
      <c r="A20" s="2" t="s">
        <v>72</v>
      </c>
      <c r="B20" s="153"/>
      <c r="C20" s="151"/>
      <c r="D20" s="151"/>
      <c r="E20" s="152"/>
      <c r="F20" s="152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</row>
    <row r="21" spans="1:26">
      <c r="A21" s="150" t="s">
        <v>73</v>
      </c>
      <c r="B21" s="151">
        <f>'SO 14304'!L78</f>
        <v>0</v>
      </c>
      <c r="C21" s="151">
        <f>'SO 14304'!M78</f>
        <v>0</v>
      </c>
      <c r="D21" s="151">
        <f>'SO 14304'!I78</f>
        <v>0</v>
      </c>
      <c r="E21" s="152">
        <f>'SO 14304'!P78</f>
        <v>0</v>
      </c>
      <c r="F21" s="152">
        <f>'SO 14304'!S78</f>
        <v>0</v>
      </c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</row>
    <row r="22" spans="1:26">
      <c r="A22" s="150" t="s">
        <v>74</v>
      </c>
      <c r="B22" s="151">
        <f>'SO 14304'!L85</f>
        <v>0</v>
      </c>
      <c r="C22" s="151">
        <f>'SO 14304'!M85</f>
        <v>0</v>
      </c>
      <c r="D22" s="151">
        <f>'SO 14304'!I85</f>
        <v>0</v>
      </c>
      <c r="E22" s="152">
        <f>'SO 14304'!P85</f>
        <v>0.01</v>
      </c>
      <c r="F22" s="152">
        <f>'SO 14304'!S85</f>
        <v>0.03</v>
      </c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</row>
    <row r="23" spans="1:26">
      <c r="A23" s="150" t="s">
        <v>75</v>
      </c>
      <c r="B23" s="151">
        <f>'SO 14304'!L95</f>
        <v>0</v>
      </c>
      <c r="C23" s="151">
        <f>'SO 14304'!M95</f>
        <v>0</v>
      </c>
      <c r="D23" s="151">
        <f>'SO 14304'!I95</f>
        <v>0</v>
      </c>
      <c r="E23" s="152">
        <f>'SO 14304'!P95</f>
        <v>0</v>
      </c>
      <c r="F23" s="152">
        <f>'SO 14304'!S95</f>
        <v>0</v>
      </c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</row>
    <row r="24" spans="1:26">
      <c r="A24" s="150" t="s">
        <v>76</v>
      </c>
      <c r="B24" s="151">
        <f>'SO 14304'!L105</f>
        <v>0</v>
      </c>
      <c r="C24" s="151">
        <f>'SO 14304'!M105</f>
        <v>0</v>
      </c>
      <c r="D24" s="151">
        <f>'SO 14304'!I105</f>
        <v>0</v>
      </c>
      <c r="E24" s="152">
        <f>'SO 14304'!P105</f>
        <v>0.01</v>
      </c>
      <c r="F24" s="152">
        <f>'SO 14304'!S105</f>
        <v>0.14000000000000001</v>
      </c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</row>
    <row r="25" spans="1:26">
      <c r="A25" s="150" t="s">
        <v>77</v>
      </c>
      <c r="B25" s="151">
        <f>'SO 14304'!L110</f>
        <v>0</v>
      </c>
      <c r="C25" s="151">
        <f>'SO 14304'!M110</f>
        <v>0</v>
      </c>
      <c r="D25" s="151">
        <f>'SO 14304'!I110</f>
        <v>0</v>
      </c>
      <c r="E25" s="152">
        <f>'SO 14304'!P110</f>
        <v>0</v>
      </c>
      <c r="F25" s="152">
        <f>'SO 14304'!S110</f>
        <v>0.01</v>
      </c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</row>
    <row r="26" spans="1:26">
      <c r="A26" s="2" t="s">
        <v>72</v>
      </c>
      <c r="B26" s="153">
        <f>'SO 14304'!L112</f>
        <v>0</v>
      </c>
      <c r="C26" s="153">
        <f>'SO 14304'!M112</f>
        <v>0</v>
      </c>
      <c r="D26" s="153">
        <f>'SO 14304'!I112</f>
        <v>0</v>
      </c>
      <c r="E26" s="154">
        <f>'SO 14304'!S112</f>
        <v>0.18</v>
      </c>
      <c r="F26" s="154">
        <f>'SO 14304'!V112</f>
        <v>0</v>
      </c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</row>
    <row r="27" spans="1:26">
      <c r="A27" s="1"/>
      <c r="B27" s="143"/>
      <c r="C27" s="143"/>
      <c r="D27" s="143"/>
      <c r="E27" s="142"/>
      <c r="F27" s="142"/>
    </row>
    <row r="28" spans="1:26">
      <c r="A28" s="2" t="s">
        <v>78</v>
      </c>
      <c r="B28" s="153">
        <f>'SO 14304'!L113</f>
        <v>0</v>
      </c>
      <c r="C28" s="153">
        <f>'SO 14304'!M113</f>
        <v>0</v>
      </c>
      <c r="D28" s="153">
        <f>'SO 14304'!I113</f>
        <v>0</v>
      </c>
      <c r="E28" s="154">
        <f>'SO 14304'!S113</f>
        <v>10.48</v>
      </c>
      <c r="F28" s="154">
        <f>'SO 14304'!V113</f>
        <v>0</v>
      </c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</row>
    <row r="29" spans="1:26">
      <c r="A29" s="1"/>
      <c r="B29" s="143"/>
      <c r="C29" s="143"/>
      <c r="D29" s="143"/>
      <c r="E29" s="142"/>
      <c r="F29" s="142"/>
    </row>
    <row r="30" spans="1:26">
      <c r="A30" s="1"/>
      <c r="B30" s="143"/>
      <c r="C30" s="143"/>
      <c r="D30" s="143"/>
      <c r="E30" s="142"/>
      <c r="F30" s="142"/>
    </row>
    <row r="31" spans="1:26">
      <c r="A31" s="1"/>
      <c r="B31" s="143"/>
      <c r="C31" s="143"/>
      <c r="D31" s="143"/>
      <c r="E31" s="142"/>
      <c r="F31" s="142"/>
    </row>
    <row r="32" spans="1:26">
      <c r="A32" s="1"/>
      <c r="B32" s="143"/>
      <c r="C32" s="143"/>
      <c r="D32" s="143"/>
      <c r="E32" s="142"/>
      <c r="F32" s="142"/>
    </row>
    <row r="33" spans="1:6">
      <c r="A33" s="1"/>
      <c r="B33" s="143"/>
      <c r="C33" s="143"/>
      <c r="D33" s="143"/>
      <c r="E33" s="142"/>
      <c r="F33" s="142"/>
    </row>
    <row r="34" spans="1:6">
      <c r="A34" s="1"/>
      <c r="B34" s="143"/>
      <c r="C34" s="143"/>
      <c r="D34" s="143"/>
      <c r="E34" s="142"/>
      <c r="F34" s="142"/>
    </row>
    <row r="35" spans="1:6">
      <c r="A35" s="1"/>
      <c r="B35" s="143"/>
      <c r="C35" s="143"/>
      <c r="D35" s="143"/>
      <c r="E35" s="142"/>
      <c r="F35" s="142"/>
    </row>
    <row r="36" spans="1:6">
      <c r="A36" s="1"/>
      <c r="B36" s="143"/>
      <c r="C36" s="143"/>
      <c r="D36" s="143"/>
      <c r="E36" s="142"/>
      <c r="F36" s="142"/>
    </row>
    <row r="37" spans="1:6">
      <c r="A37" s="1"/>
      <c r="B37" s="143"/>
      <c r="C37" s="143"/>
      <c r="D37" s="143"/>
      <c r="E37" s="142"/>
      <c r="F37" s="142"/>
    </row>
    <row r="38" spans="1:6">
      <c r="A38" s="1"/>
      <c r="B38" s="143"/>
      <c r="C38" s="143"/>
      <c r="D38" s="143"/>
      <c r="E38" s="142"/>
      <c r="F38" s="142"/>
    </row>
    <row r="39" spans="1:6">
      <c r="A39" s="1"/>
      <c r="B39" s="143"/>
      <c r="C39" s="143"/>
      <c r="D39" s="143"/>
      <c r="E39" s="142"/>
      <c r="F39" s="142"/>
    </row>
    <row r="40" spans="1:6">
      <c r="A40" s="1"/>
      <c r="B40" s="143"/>
      <c r="C40" s="143"/>
      <c r="D40" s="143"/>
      <c r="E40" s="142"/>
      <c r="F40" s="142"/>
    </row>
    <row r="41" spans="1:6">
      <c r="A41" s="1"/>
      <c r="B41" s="143"/>
      <c r="C41" s="143"/>
      <c r="D41" s="143"/>
      <c r="E41" s="142"/>
      <c r="F41" s="142"/>
    </row>
    <row r="42" spans="1:6">
      <c r="A42" s="1"/>
      <c r="B42" s="143"/>
      <c r="C42" s="143"/>
      <c r="D42" s="143"/>
      <c r="E42" s="142"/>
      <c r="F42" s="142"/>
    </row>
    <row r="43" spans="1:6">
      <c r="A43" s="1"/>
      <c r="B43" s="143"/>
      <c r="C43" s="143"/>
      <c r="D43" s="143"/>
      <c r="E43" s="142"/>
      <c r="F43" s="142"/>
    </row>
    <row r="44" spans="1:6">
      <c r="A44" s="1"/>
      <c r="B44" s="143"/>
      <c r="C44" s="143"/>
      <c r="D44" s="143"/>
      <c r="E44" s="142"/>
      <c r="F44" s="142"/>
    </row>
    <row r="45" spans="1:6">
      <c r="A45" s="1"/>
      <c r="B45" s="143"/>
      <c r="C45" s="143"/>
      <c r="D45" s="143"/>
      <c r="E45" s="142"/>
      <c r="F45" s="142"/>
    </row>
    <row r="46" spans="1:6">
      <c r="A46" s="1"/>
      <c r="B46" s="143"/>
      <c r="C46" s="143"/>
      <c r="D46" s="143"/>
      <c r="E46" s="142"/>
      <c r="F46" s="142"/>
    </row>
    <row r="47" spans="1:6">
      <c r="A47" s="1"/>
      <c r="B47" s="143"/>
      <c r="C47" s="143"/>
      <c r="D47" s="143"/>
      <c r="E47" s="142"/>
      <c r="F47" s="142"/>
    </row>
    <row r="48" spans="1:6">
      <c r="A48" s="1"/>
      <c r="B48" s="143"/>
      <c r="C48" s="143"/>
      <c r="D48" s="143"/>
      <c r="E48" s="142"/>
      <c r="F48" s="142"/>
    </row>
    <row r="49" spans="1:6">
      <c r="A49" s="1"/>
      <c r="B49" s="143"/>
      <c r="C49" s="143"/>
      <c r="D49" s="143"/>
      <c r="E49" s="142"/>
      <c r="F49" s="142"/>
    </row>
    <row r="50" spans="1:6">
      <c r="A50" s="1"/>
      <c r="B50" s="143"/>
      <c r="C50" s="143"/>
      <c r="D50" s="143"/>
      <c r="E50" s="142"/>
      <c r="F50" s="142"/>
    </row>
    <row r="51" spans="1:6">
      <c r="A51" s="1"/>
      <c r="B51" s="143"/>
      <c r="C51" s="143"/>
      <c r="D51" s="143"/>
      <c r="E51" s="142"/>
      <c r="F51" s="142"/>
    </row>
    <row r="52" spans="1:6">
      <c r="A52" s="1"/>
      <c r="B52" s="143"/>
      <c r="C52" s="143"/>
      <c r="D52" s="143"/>
      <c r="E52" s="142"/>
      <c r="F52" s="142"/>
    </row>
    <row r="53" spans="1:6">
      <c r="A53" s="1"/>
      <c r="B53" s="1"/>
      <c r="C53" s="1"/>
      <c r="D53" s="1"/>
      <c r="E53" s="1"/>
      <c r="F53" s="1"/>
    </row>
    <row r="54" spans="1:6">
      <c r="A54" s="1"/>
      <c r="B54" s="1"/>
      <c r="C54" s="1"/>
      <c r="D54" s="1"/>
      <c r="E54" s="1"/>
      <c r="F54" s="1"/>
    </row>
    <row r="55" spans="1:6">
      <c r="A55" s="1"/>
      <c r="B55" s="1"/>
      <c r="C55" s="1"/>
      <c r="D55" s="1"/>
      <c r="E55" s="1"/>
      <c r="F55" s="1"/>
    </row>
    <row r="56" spans="1:6">
      <c r="A56" s="1"/>
      <c r="B56" s="1"/>
      <c r="C56" s="1"/>
      <c r="D56" s="1"/>
      <c r="E56" s="1"/>
      <c r="F56" s="1"/>
    </row>
    <row r="57" spans="1:6">
      <c r="A57" s="1"/>
      <c r="B57" s="1"/>
      <c r="C57" s="1"/>
      <c r="D57" s="1"/>
      <c r="E57" s="1"/>
      <c r="F57" s="1"/>
    </row>
    <row r="58" spans="1:6">
      <c r="A58" s="1"/>
      <c r="B58" s="1"/>
      <c r="C58" s="1"/>
      <c r="D58" s="1"/>
      <c r="E58" s="1"/>
      <c r="F58" s="1"/>
    </row>
    <row r="59" spans="1:6">
      <c r="A59" s="1"/>
      <c r="B59" s="1"/>
      <c r="C59" s="1"/>
      <c r="D59" s="1"/>
      <c r="E59" s="1"/>
      <c r="F59" s="1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113"/>
  <sheetViews>
    <sheetView workbookViewId="0">
      <pane ySplit="8" topLeftCell="A83" activePane="bottomLeft" state="frozen"/>
      <selection pane="bottomLeft" activeCell="G11" sqref="G11:G112"/>
    </sheetView>
  </sheetViews>
  <sheetFormatPr defaultColWidth="0" defaultRowHeight="1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>
      <c r="A1" s="159"/>
      <c r="B1" s="211" t="s">
        <v>21</v>
      </c>
      <c r="C1" s="212"/>
      <c r="D1" s="212"/>
      <c r="E1" s="212"/>
      <c r="F1" s="212"/>
      <c r="G1" s="212"/>
      <c r="H1" s="213"/>
      <c r="I1" s="160" t="s">
        <v>18</v>
      </c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0.100000000000001" customHeight="1">
      <c r="A2" s="159"/>
      <c r="B2" s="211" t="s">
        <v>22</v>
      </c>
      <c r="C2" s="212"/>
      <c r="D2" s="212"/>
      <c r="E2" s="212"/>
      <c r="F2" s="212"/>
      <c r="G2" s="212"/>
      <c r="H2" s="213"/>
      <c r="I2" s="160" t="s">
        <v>16</v>
      </c>
      <c r="J2" s="159"/>
      <c r="K2" s="3"/>
      <c r="L2" s="3"/>
      <c r="M2" s="3"/>
      <c r="N2" s="3"/>
      <c r="O2" s="3"/>
      <c r="P2" s="3"/>
      <c r="S2" s="3"/>
      <c r="V2" s="155"/>
    </row>
    <row r="3" spans="1:26" ht="20.100000000000001" customHeight="1">
      <c r="A3" s="159"/>
      <c r="B3" s="211" t="s">
        <v>23</v>
      </c>
      <c r="C3" s="212"/>
      <c r="D3" s="212"/>
      <c r="E3" s="212"/>
      <c r="F3" s="212"/>
      <c r="G3" s="212"/>
      <c r="H3" s="213"/>
      <c r="I3" s="160" t="s">
        <v>62</v>
      </c>
      <c r="J3" s="159"/>
      <c r="K3" s="3"/>
      <c r="L3" s="3"/>
      <c r="M3" s="3"/>
      <c r="N3" s="3"/>
      <c r="O3" s="3"/>
      <c r="P3" s="3"/>
      <c r="S3" s="3"/>
      <c r="V3" s="155"/>
    </row>
    <row r="4" spans="1:26">
      <c r="A4" s="3"/>
      <c r="B4" s="5" t="s">
        <v>90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>
      <c r="A5" s="3"/>
      <c r="B5" s="5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>
      <c r="A7" s="12"/>
      <c r="B7" s="13" t="s">
        <v>63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>
      <c r="A8" s="162" t="s">
        <v>79</v>
      </c>
      <c r="B8" s="162" t="s">
        <v>80</v>
      </c>
      <c r="C8" s="162" t="s">
        <v>81</v>
      </c>
      <c r="D8" s="162" t="s">
        <v>82</v>
      </c>
      <c r="E8" s="162" t="s">
        <v>83</v>
      </c>
      <c r="F8" s="162" t="s">
        <v>84</v>
      </c>
      <c r="G8" s="162" t="s">
        <v>85</v>
      </c>
      <c r="H8" s="162" t="s">
        <v>54</v>
      </c>
      <c r="I8" s="162" t="s">
        <v>86</v>
      </c>
      <c r="J8" s="162"/>
      <c r="K8" s="162"/>
      <c r="L8" s="162"/>
      <c r="M8" s="162"/>
      <c r="N8" s="162"/>
      <c r="O8" s="162"/>
      <c r="P8" s="162" t="s">
        <v>87</v>
      </c>
      <c r="Q8" s="156"/>
      <c r="R8" s="156"/>
      <c r="S8" s="162" t="s">
        <v>88</v>
      </c>
      <c r="T8" s="158"/>
      <c r="U8" s="158"/>
      <c r="V8" s="164" t="s">
        <v>89</v>
      </c>
      <c r="W8" s="157"/>
      <c r="X8" s="157"/>
      <c r="Y8" s="157"/>
      <c r="Z8" s="157"/>
    </row>
    <row r="9" spans="1:26">
      <c r="A9" s="144"/>
      <c r="B9" s="144"/>
      <c r="C9" s="165"/>
      <c r="D9" s="148" t="s">
        <v>64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>
      <c r="A10" s="150"/>
      <c r="B10" s="150"/>
      <c r="C10" s="150"/>
      <c r="D10" s="150" t="s">
        <v>65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>
      <c r="A11" s="172"/>
      <c r="B11" s="169" t="s">
        <v>91</v>
      </c>
      <c r="C11" s="173" t="s">
        <v>92</v>
      </c>
      <c r="D11" s="169" t="s">
        <v>93</v>
      </c>
      <c r="E11" s="169" t="s">
        <v>94</v>
      </c>
      <c r="F11" s="170">
        <v>1.6020000000000001</v>
      </c>
      <c r="G11" s="171"/>
      <c r="H11" s="171"/>
      <c r="I11" s="171">
        <f>ROUND(F11*(G11+H11),2)</f>
        <v>0</v>
      </c>
      <c r="J11" s="169">
        <f>ROUND(F11*(N11),2)</f>
        <v>83.56</v>
      </c>
      <c r="K11" s="1">
        <f>ROUND(F11*(O11),2)</f>
        <v>0</v>
      </c>
      <c r="L11" s="1">
        <f>ROUND(F11*(G11),2)</f>
        <v>0</v>
      </c>
      <c r="M11" s="1"/>
      <c r="N11" s="1">
        <v>52.16</v>
      </c>
      <c r="O11" s="1"/>
      <c r="P11" s="161"/>
      <c r="Q11" s="174"/>
      <c r="R11" s="174"/>
      <c r="S11" s="150"/>
      <c r="V11" s="175"/>
      <c r="Z11">
        <v>0</v>
      </c>
    </row>
    <row r="12" spans="1:26" ht="24.95" customHeight="1">
      <c r="A12" s="172"/>
      <c r="B12" s="169" t="s">
        <v>91</v>
      </c>
      <c r="C12" s="173" t="s">
        <v>95</v>
      </c>
      <c r="D12" s="169" t="s">
        <v>96</v>
      </c>
      <c r="E12" s="169" t="s">
        <v>94</v>
      </c>
      <c r="F12" s="170">
        <v>1.6020000000000001</v>
      </c>
      <c r="G12" s="171"/>
      <c r="H12" s="171"/>
      <c r="I12" s="171">
        <f>ROUND(F12*(G12+H12),2)</f>
        <v>0</v>
      </c>
      <c r="J12" s="169">
        <f>ROUND(F12*(N12),2)</f>
        <v>16.72</v>
      </c>
      <c r="K12" s="1">
        <f>ROUND(F12*(O12),2)</f>
        <v>0</v>
      </c>
      <c r="L12" s="1">
        <f>ROUND(F12*(G12),2)</f>
        <v>0</v>
      </c>
      <c r="M12" s="1"/>
      <c r="N12" s="1">
        <v>10.44</v>
      </c>
      <c r="O12" s="1"/>
      <c r="P12" s="161"/>
      <c r="Q12" s="174"/>
      <c r="R12" s="174"/>
      <c r="S12" s="150"/>
      <c r="V12" s="175"/>
      <c r="Z12">
        <v>0</v>
      </c>
    </row>
    <row r="13" spans="1:26">
      <c r="A13" s="150"/>
      <c r="B13" s="150"/>
      <c r="C13" s="150"/>
      <c r="D13" s="150" t="s">
        <v>65</v>
      </c>
      <c r="E13" s="150"/>
      <c r="F13" s="168"/>
      <c r="G13" s="153"/>
      <c r="H13" s="153">
        <f>ROUND((SUM(M10:M12))/1,2)</f>
        <v>0</v>
      </c>
      <c r="I13" s="153">
        <f>ROUND((SUM(I10:I12))/1,2)</f>
        <v>0</v>
      </c>
      <c r="J13" s="150"/>
      <c r="K13" s="150"/>
      <c r="L13" s="150">
        <f>ROUND((SUM(L10:L12))/1,2)</f>
        <v>0</v>
      </c>
      <c r="M13" s="150">
        <f>ROUND((SUM(M10:M12))/1,2)</f>
        <v>0</v>
      </c>
      <c r="N13" s="150"/>
      <c r="O13" s="150"/>
      <c r="P13" s="176">
        <f>ROUND((SUM(P10:P12))/1,2)</f>
        <v>0</v>
      </c>
      <c r="Q13" s="147"/>
      <c r="R13" s="147"/>
      <c r="S13" s="176">
        <f>ROUND((SUM(S10:S12))/1,2)</f>
        <v>0</v>
      </c>
      <c r="T13" s="147"/>
      <c r="U13" s="147"/>
      <c r="V13" s="147"/>
      <c r="W13" s="147"/>
      <c r="X13" s="147"/>
      <c r="Y13" s="147"/>
      <c r="Z13" s="147"/>
    </row>
    <row r="14" spans="1:26">
      <c r="A14" s="1"/>
      <c r="B14" s="1"/>
      <c r="C14" s="1"/>
      <c r="D14" s="1"/>
      <c r="E14" s="1"/>
      <c r="F14" s="161"/>
      <c r="G14" s="143"/>
      <c r="H14" s="143"/>
      <c r="I14" s="143"/>
      <c r="J14" s="1"/>
      <c r="K14" s="1"/>
      <c r="L14" s="1"/>
      <c r="M14" s="1"/>
      <c r="N14" s="1"/>
      <c r="O14" s="1"/>
      <c r="P14" s="1"/>
      <c r="S14" s="1"/>
    </row>
    <row r="15" spans="1:26">
      <c r="A15" s="150"/>
      <c r="B15" s="150"/>
      <c r="C15" s="150"/>
      <c r="D15" s="150" t="s">
        <v>66</v>
      </c>
      <c r="E15" s="150"/>
      <c r="F15" s="168"/>
      <c r="G15" s="151"/>
      <c r="H15" s="151"/>
      <c r="I15" s="151"/>
      <c r="J15" s="150"/>
      <c r="K15" s="150"/>
      <c r="L15" s="150"/>
      <c r="M15" s="150"/>
      <c r="N15" s="150"/>
      <c r="O15" s="150"/>
      <c r="P15" s="150"/>
      <c r="Q15" s="147"/>
      <c r="R15" s="147"/>
      <c r="S15" s="150"/>
      <c r="T15" s="147"/>
      <c r="U15" s="147"/>
      <c r="V15" s="147"/>
      <c r="W15" s="147"/>
      <c r="X15" s="147"/>
      <c r="Y15" s="147"/>
      <c r="Z15" s="147"/>
    </row>
    <row r="16" spans="1:26" ht="24.95" customHeight="1">
      <c r="A16" s="172"/>
      <c r="B16" s="169" t="s">
        <v>97</v>
      </c>
      <c r="C16" s="173" t="s">
        <v>98</v>
      </c>
      <c r="D16" s="169" t="s">
        <v>99</v>
      </c>
      <c r="E16" s="169" t="s">
        <v>94</v>
      </c>
      <c r="F16" s="170">
        <v>0.20300000000000001</v>
      </c>
      <c r="G16" s="171"/>
      <c r="H16" s="171"/>
      <c r="I16" s="171">
        <f>ROUND(F16*(G16+H16),2)</f>
        <v>0</v>
      </c>
      <c r="J16" s="169">
        <f>ROUND(F16*(N16),2)</f>
        <v>7.17</v>
      </c>
      <c r="K16" s="1">
        <f>ROUND(F16*(O16),2)</f>
        <v>0</v>
      </c>
      <c r="L16" s="1">
        <f>ROUND(F16*(G16),2)</f>
        <v>0</v>
      </c>
      <c r="M16" s="1"/>
      <c r="N16" s="1">
        <v>35.31</v>
      </c>
      <c r="O16" s="1"/>
      <c r="P16" s="168">
        <v>2.0663999999999998</v>
      </c>
      <c r="Q16" s="174"/>
      <c r="R16" s="174">
        <v>2.0663999999999998</v>
      </c>
      <c r="S16" s="150">
        <f>ROUND(F16*(R16),3)</f>
        <v>0.41899999999999998</v>
      </c>
      <c r="V16" s="175"/>
      <c r="Z16">
        <v>0</v>
      </c>
    </row>
    <row r="17" spans="1:26" ht="24.95" customHeight="1">
      <c r="A17" s="172"/>
      <c r="B17" s="169" t="s">
        <v>100</v>
      </c>
      <c r="C17" s="173" t="s">
        <v>101</v>
      </c>
      <c r="D17" s="169" t="s">
        <v>102</v>
      </c>
      <c r="E17" s="169" t="s">
        <v>94</v>
      </c>
      <c r="F17" s="170">
        <v>1.399</v>
      </c>
      <c r="G17" s="171"/>
      <c r="H17" s="171"/>
      <c r="I17" s="171">
        <f>ROUND(F17*(G17+H17),2)</f>
        <v>0</v>
      </c>
      <c r="J17" s="169">
        <f>ROUND(F17*(N17),2)</f>
        <v>134.37</v>
      </c>
      <c r="K17" s="1">
        <f>ROUND(F17*(O17),2)</f>
        <v>0</v>
      </c>
      <c r="L17" s="1">
        <f>ROUND(F17*(G17),2)</f>
        <v>0</v>
      </c>
      <c r="M17" s="1"/>
      <c r="N17" s="1">
        <v>96.05</v>
      </c>
      <c r="O17" s="1"/>
      <c r="P17" s="168">
        <v>2.19306</v>
      </c>
      <c r="Q17" s="174"/>
      <c r="R17" s="174">
        <v>2.19306</v>
      </c>
      <c r="S17" s="150">
        <f>ROUND(F17*(R17),3)</f>
        <v>3.0680000000000001</v>
      </c>
      <c r="V17" s="175"/>
      <c r="Z17">
        <v>0</v>
      </c>
    </row>
    <row r="18" spans="1:26">
      <c r="A18" s="150"/>
      <c r="B18" s="150"/>
      <c r="C18" s="150"/>
      <c r="D18" s="150" t="s">
        <v>66</v>
      </c>
      <c r="E18" s="150"/>
      <c r="F18" s="168"/>
      <c r="G18" s="153"/>
      <c r="H18" s="153">
        <f>ROUND((SUM(M15:M17))/1,2)</f>
        <v>0</v>
      </c>
      <c r="I18" s="153">
        <f>ROUND((SUM(I15:I17))/1,2)</f>
        <v>0</v>
      </c>
      <c r="J18" s="150"/>
      <c r="K18" s="150"/>
      <c r="L18" s="150">
        <f>ROUND((SUM(L15:L17))/1,2)</f>
        <v>0</v>
      </c>
      <c r="M18" s="150">
        <f>ROUND((SUM(M15:M17))/1,2)</f>
        <v>0</v>
      </c>
      <c r="N18" s="150"/>
      <c r="O18" s="150"/>
      <c r="P18" s="176">
        <f>ROUND((SUM(P15:P17))/1,2)</f>
        <v>4.26</v>
      </c>
      <c r="Q18" s="147"/>
      <c r="R18" s="147"/>
      <c r="S18" s="176">
        <f>ROUND((SUM(S15:S17))/1,2)</f>
        <v>3.49</v>
      </c>
      <c r="T18" s="147"/>
      <c r="U18" s="147"/>
      <c r="V18" s="147"/>
      <c r="W18" s="147"/>
      <c r="X18" s="147"/>
      <c r="Y18" s="147"/>
      <c r="Z18" s="147"/>
    </row>
    <row r="19" spans="1:26">
      <c r="A19" s="1"/>
      <c r="B19" s="1"/>
      <c r="C19" s="1"/>
      <c r="D19" s="1"/>
      <c r="E19" s="1"/>
      <c r="F19" s="161"/>
      <c r="G19" s="143"/>
      <c r="H19" s="143"/>
      <c r="I19" s="143"/>
      <c r="J19" s="1"/>
      <c r="K19" s="1"/>
      <c r="L19" s="1"/>
      <c r="M19" s="1"/>
      <c r="N19" s="1"/>
      <c r="O19" s="1"/>
      <c r="P19" s="1"/>
      <c r="S19" s="1"/>
    </row>
    <row r="20" spans="1:26">
      <c r="A20" s="150"/>
      <c r="B20" s="150"/>
      <c r="C20" s="150"/>
      <c r="D20" s="150" t="s">
        <v>67</v>
      </c>
      <c r="E20" s="150"/>
      <c r="F20" s="168"/>
      <c r="G20" s="151"/>
      <c r="H20" s="151"/>
      <c r="I20" s="151"/>
      <c r="J20" s="150"/>
      <c r="K20" s="150"/>
      <c r="L20" s="150"/>
      <c r="M20" s="150"/>
      <c r="N20" s="150"/>
      <c r="O20" s="150"/>
      <c r="P20" s="150"/>
      <c r="Q20" s="147"/>
      <c r="R20" s="147"/>
      <c r="S20" s="150"/>
      <c r="T20" s="147"/>
      <c r="U20" s="147"/>
      <c r="V20" s="147"/>
      <c r="W20" s="147"/>
      <c r="X20" s="147"/>
      <c r="Y20" s="147"/>
      <c r="Z20" s="147"/>
    </row>
    <row r="21" spans="1:26" ht="24.95" customHeight="1">
      <c r="A21" s="172"/>
      <c r="B21" s="169" t="s">
        <v>103</v>
      </c>
      <c r="C21" s="173" t="s">
        <v>104</v>
      </c>
      <c r="D21" s="169" t="s">
        <v>105</v>
      </c>
      <c r="E21" s="169" t="s">
        <v>94</v>
      </c>
      <c r="F21" s="170">
        <v>1.0980000000000001</v>
      </c>
      <c r="G21" s="171"/>
      <c r="H21" s="171"/>
      <c r="I21" s="171">
        <f>ROUND(F21*(G21+H21),2)</f>
        <v>0</v>
      </c>
      <c r="J21" s="169">
        <f>ROUND(F21*(N21),2)</f>
        <v>208.21</v>
      </c>
      <c r="K21" s="1">
        <f>ROUND(F21*(O21),2)</f>
        <v>0</v>
      </c>
      <c r="L21" s="1">
        <f>ROUND(F21*(G21),2)</f>
        <v>0</v>
      </c>
      <c r="M21" s="1"/>
      <c r="N21" s="1">
        <v>189.63</v>
      </c>
      <c r="O21" s="1"/>
      <c r="P21" s="168">
        <v>1.8751499999999999</v>
      </c>
      <c r="Q21" s="174"/>
      <c r="R21" s="174">
        <v>1.8751499999999999</v>
      </c>
      <c r="S21" s="150">
        <f>ROUND(F21*(R21),3)</f>
        <v>2.0590000000000002</v>
      </c>
      <c r="V21" s="175"/>
      <c r="Z21">
        <v>0</v>
      </c>
    </row>
    <row r="22" spans="1:26">
      <c r="A22" s="150"/>
      <c r="B22" s="150"/>
      <c r="C22" s="150"/>
      <c r="D22" s="150" t="s">
        <v>67</v>
      </c>
      <c r="E22" s="150"/>
      <c r="F22" s="168"/>
      <c r="G22" s="153"/>
      <c r="H22" s="153">
        <f>ROUND((SUM(M20:M21))/1,2)</f>
        <v>0</v>
      </c>
      <c r="I22" s="153">
        <f>ROUND((SUM(I20:I21))/1,2)</f>
        <v>0</v>
      </c>
      <c r="J22" s="150"/>
      <c r="K22" s="150"/>
      <c r="L22" s="150">
        <f>ROUND((SUM(L20:L21))/1,2)</f>
        <v>0</v>
      </c>
      <c r="M22" s="150">
        <f>ROUND((SUM(M20:M21))/1,2)</f>
        <v>0</v>
      </c>
      <c r="N22" s="150"/>
      <c r="O22" s="150"/>
      <c r="P22" s="176">
        <f>ROUND((SUM(P20:P21))/1,2)</f>
        <v>1.88</v>
      </c>
      <c r="Q22" s="147"/>
      <c r="R22" s="147"/>
      <c r="S22" s="176">
        <f>ROUND((SUM(S20:S21))/1,2)</f>
        <v>2.06</v>
      </c>
      <c r="T22" s="147"/>
      <c r="U22" s="147"/>
      <c r="V22" s="147"/>
      <c r="W22" s="147"/>
      <c r="X22" s="147"/>
      <c r="Y22" s="147"/>
      <c r="Z22" s="147"/>
    </row>
    <row r="23" spans="1:26">
      <c r="A23" s="1"/>
      <c r="B23" s="1"/>
      <c r="C23" s="1"/>
      <c r="D23" s="1"/>
      <c r="E23" s="1"/>
      <c r="F23" s="161"/>
      <c r="G23" s="143"/>
      <c r="H23" s="143"/>
      <c r="I23" s="143"/>
      <c r="J23" s="1"/>
      <c r="K23" s="1"/>
      <c r="L23" s="1"/>
      <c r="M23" s="1"/>
      <c r="N23" s="1"/>
      <c r="O23" s="1"/>
      <c r="P23" s="1"/>
      <c r="S23" s="1"/>
    </row>
    <row r="24" spans="1:26">
      <c r="A24" s="150"/>
      <c r="B24" s="150"/>
      <c r="C24" s="150"/>
      <c r="D24" s="150" t="s">
        <v>68</v>
      </c>
      <c r="E24" s="150"/>
      <c r="F24" s="168"/>
      <c r="G24" s="151"/>
      <c r="H24" s="151"/>
      <c r="I24" s="151"/>
      <c r="J24" s="150"/>
      <c r="K24" s="150"/>
      <c r="L24" s="150"/>
      <c r="M24" s="150"/>
      <c r="N24" s="150"/>
      <c r="O24" s="150"/>
      <c r="P24" s="150"/>
      <c r="Q24" s="147"/>
      <c r="R24" s="147"/>
      <c r="S24" s="150"/>
      <c r="T24" s="147"/>
      <c r="U24" s="147"/>
      <c r="V24" s="147"/>
      <c r="W24" s="147"/>
      <c r="X24" s="147"/>
      <c r="Y24" s="147"/>
      <c r="Z24" s="147"/>
    </row>
    <row r="25" spans="1:26" ht="24.95" customHeight="1">
      <c r="A25" s="172"/>
      <c r="B25" s="169" t="s">
        <v>100</v>
      </c>
      <c r="C25" s="173" t="s">
        <v>106</v>
      </c>
      <c r="D25" s="169" t="s">
        <v>107</v>
      </c>
      <c r="E25" s="169" t="s">
        <v>108</v>
      </c>
      <c r="F25" s="170">
        <v>22.992000000000001</v>
      </c>
      <c r="G25" s="171"/>
      <c r="H25" s="171"/>
      <c r="I25" s="171">
        <f>ROUND(F25*(G25+H25),2)</f>
        <v>0</v>
      </c>
      <c r="J25" s="169">
        <f>ROUND(F25*(N25),2)</f>
        <v>339.36</v>
      </c>
      <c r="K25" s="1">
        <f>ROUND(F25*(O25),2)</f>
        <v>0</v>
      </c>
      <c r="L25" s="1">
        <f>ROUND(F25*(G25),2)</f>
        <v>0</v>
      </c>
      <c r="M25" s="1"/>
      <c r="N25" s="1">
        <v>14.76</v>
      </c>
      <c r="O25" s="1"/>
      <c r="P25" s="168">
        <v>1.0330000000000001E-2</v>
      </c>
      <c r="Q25" s="174"/>
      <c r="R25" s="174">
        <v>1.0330000000000001E-2</v>
      </c>
      <c r="S25" s="150">
        <f>ROUND(F25*(R25),3)</f>
        <v>0.23799999999999999</v>
      </c>
      <c r="V25" s="175"/>
      <c r="Z25">
        <v>0</v>
      </c>
    </row>
    <row r="26" spans="1:26" ht="35.1" customHeight="1">
      <c r="A26" s="172"/>
      <c r="B26" s="169" t="s">
        <v>100</v>
      </c>
      <c r="C26" s="173" t="s">
        <v>109</v>
      </c>
      <c r="D26" s="169" t="s">
        <v>110</v>
      </c>
      <c r="E26" s="169" t="s">
        <v>111</v>
      </c>
      <c r="F26" s="170">
        <v>1.4999999999999999E-2</v>
      </c>
      <c r="G26" s="171"/>
      <c r="H26" s="171"/>
      <c r="I26" s="171">
        <f>ROUND(F26*(G26+H26),2)</f>
        <v>0</v>
      </c>
      <c r="J26" s="169">
        <f>ROUND(F26*(N26),2)</f>
        <v>5.65</v>
      </c>
      <c r="K26" s="1">
        <f>ROUND(F26*(O26),2)</f>
        <v>0</v>
      </c>
      <c r="L26" s="1">
        <f>ROUND(F26*(G26),2)</f>
        <v>0</v>
      </c>
      <c r="M26" s="1"/>
      <c r="N26" s="1">
        <v>376.59</v>
      </c>
      <c r="O26" s="1"/>
      <c r="P26" s="168">
        <v>1.721E-2</v>
      </c>
      <c r="Q26" s="174"/>
      <c r="R26" s="174">
        <v>1.721E-2</v>
      </c>
      <c r="S26" s="150">
        <f>ROUND(F26*(R26),3)</f>
        <v>0</v>
      </c>
      <c r="V26" s="175"/>
      <c r="Z26">
        <v>0</v>
      </c>
    </row>
    <row r="27" spans="1:26" ht="24.95" customHeight="1">
      <c r="A27" s="172"/>
      <c r="B27" s="169" t="s">
        <v>112</v>
      </c>
      <c r="C27" s="173" t="s">
        <v>113</v>
      </c>
      <c r="D27" s="169" t="s">
        <v>114</v>
      </c>
      <c r="E27" s="169" t="s">
        <v>111</v>
      </c>
      <c r="F27" s="170">
        <v>1.4999999999999999E-2</v>
      </c>
      <c r="G27" s="171"/>
      <c r="H27" s="171"/>
      <c r="I27" s="171">
        <f>ROUND(F27*(G27+H27),2)</f>
        <v>0</v>
      </c>
      <c r="J27" s="169">
        <f>ROUND(F27*(N27),2)</f>
        <v>11.99</v>
      </c>
      <c r="K27" s="1">
        <f>ROUND(F27*(O27),2)</f>
        <v>0</v>
      </c>
      <c r="L27" s="1">
        <f>ROUND(F27*(G27),2)</f>
        <v>0</v>
      </c>
      <c r="M27" s="1"/>
      <c r="N27" s="1">
        <v>799.61</v>
      </c>
      <c r="O27" s="1"/>
      <c r="P27" s="161"/>
      <c r="Q27" s="174"/>
      <c r="R27" s="174"/>
      <c r="S27" s="150"/>
      <c r="V27" s="175"/>
      <c r="Z27">
        <v>0</v>
      </c>
    </row>
    <row r="28" spans="1:26">
      <c r="A28" s="150"/>
      <c r="B28" s="150"/>
      <c r="C28" s="150"/>
      <c r="D28" s="150" t="s">
        <v>68</v>
      </c>
      <c r="E28" s="150"/>
      <c r="F28" s="168"/>
      <c r="G28" s="153"/>
      <c r="H28" s="153">
        <f>ROUND((SUM(M24:M27))/1,2)</f>
        <v>0</v>
      </c>
      <c r="I28" s="153">
        <f>ROUND((SUM(I24:I27))/1,2)</f>
        <v>0</v>
      </c>
      <c r="J28" s="150"/>
      <c r="K28" s="150"/>
      <c r="L28" s="150">
        <f>ROUND((SUM(L24:L27))/1,2)</f>
        <v>0</v>
      </c>
      <c r="M28" s="150">
        <f>ROUND((SUM(M24:M27))/1,2)</f>
        <v>0</v>
      </c>
      <c r="N28" s="150"/>
      <c r="O28" s="150"/>
      <c r="P28" s="176">
        <f>ROUND((SUM(P24:P27))/1,2)</f>
        <v>0.03</v>
      </c>
      <c r="Q28" s="147"/>
      <c r="R28" s="147"/>
      <c r="S28" s="176">
        <f>ROUND((SUM(S24:S27))/1,2)</f>
        <v>0.24</v>
      </c>
      <c r="T28" s="147"/>
      <c r="U28" s="147"/>
      <c r="V28" s="147"/>
      <c r="W28" s="147"/>
      <c r="X28" s="147"/>
      <c r="Y28" s="147"/>
      <c r="Z28" s="147"/>
    </row>
    <row r="29" spans="1:26">
      <c r="A29" s="1"/>
      <c r="B29" s="1"/>
      <c r="C29" s="1"/>
      <c r="D29" s="1"/>
      <c r="E29" s="1"/>
      <c r="F29" s="161"/>
      <c r="G29" s="143"/>
      <c r="H29" s="143"/>
      <c r="I29" s="143"/>
      <c r="J29" s="1"/>
      <c r="K29" s="1"/>
      <c r="L29" s="1"/>
      <c r="M29" s="1"/>
      <c r="N29" s="1"/>
      <c r="O29" s="1"/>
      <c r="P29" s="1"/>
      <c r="S29" s="1"/>
    </row>
    <row r="30" spans="1:26">
      <c r="A30" s="150"/>
      <c r="B30" s="150"/>
      <c r="C30" s="150"/>
      <c r="D30" s="150" t="s">
        <v>69</v>
      </c>
      <c r="E30" s="150"/>
      <c r="F30" s="168"/>
      <c r="G30" s="151"/>
      <c r="H30" s="151"/>
      <c r="I30" s="151"/>
      <c r="J30" s="150"/>
      <c r="K30" s="150"/>
      <c r="L30" s="150"/>
      <c r="M30" s="150"/>
      <c r="N30" s="150"/>
      <c r="O30" s="150"/>
      <c r="P30" s="150"/>
      <c r="Q30" s="147"/>
      <c r="R30" s="147"/>
      <c r="S30" s="150"/>
      <c r="T30" s="147"/>
      <c r="U30" s="147"/>
      <c r="V30" s="147"/>
      <c r="W30" s="147"/>
      <c r="X30" s="147"/>
      <c r="Y30" s="147"/>
      <c r="Z30" s="147"/>
    </row>
    <row r="31" spans="1:26" ht="24.95" customHeight="1">
      <c r="A31" s="172"/>
      <c r="B31" s="169" t="s">
        <v>100</v>
      </c>
      <c r="C31" s="173" t="s">
        <v>115</v>
      </c>
      <c r="D31" s="169" t="s">
        <v>116</v>
      </c>
      <c r="E31" s="169" t="s">
        <v>108</v>
      </c>
      <c r="F31" s="170">
        <v>3.72</v>
      </c>
      <c r="G31" s="171"/>
      <c r="H31" s="171"/>
      <c r="I31" s="171">
        <f t="shared" ref="I31:I43" si="0">ROUND(F31*(G31+H31),2)</f>
        <v>0</v>
      </c>
      <c r="J31" s="169">
        <f t="shared" ref="J31:J43" si="1">ROUND(F31*(N31),2)</f>
        <v>45.35</v>
      </c>
      <c r="K31" s="1">
        <f t="shared" ref="K31:K43" si="2">ROUND(F31*(O31),2)</f>
        <v>0</v>
      </c>
      <c r="L31" s="1">
        <f t="shared" ref="L31:L43" si="3">ROUND(F31*(G31),2)</f>
        <v>0</v>
      </c>
      <c r="M31" s="1"/>
      <c r="N31" s="1">
        <v>12.19</v>
      </c>
      <c r="O31" s="1"/>
      <c r="P31" s="168">
        <v>3.7800000000000004E-3</v>
      </c>
      <c r="Q31" s="174"/>
      <c r="R31" s="174">
        <v>3.7800000000000004E-3</v>
      </c>
      <c r="S31" s="150">
        <f>ROUND(F31*(R31),3)</f>
        <v>1.4E-2</v>
      </c>
      <c r="V31" s="175"/>
      <c r="Z31">
        <v>0</v>
      </c>
    </row>
    <row r="32" spans="1:26" ht="24.95" customHeight="1">
      <c r="A32" s="172"/>
      <c r="B32" s="169" t="s">
        <v>100</v>
      </c>
      <c r="C32" s="173" t="s">
        <v>117</v>
      </c>
      <c r="D32" s="169" t="s">
        <v>118</v>
      </c>
      <c r="E32" s="169" t="s">
        <v>108</v>
      </c>
      <c r="F32" s="170">
        <v>3.72</v>
      </c>
      <c r="G32" s="171"/>
      <c r="H32" s="171"/>
      <c r="I32" s="171">
        <f t="shared" si="0"/>
        <v>0</v>
      </c>
      <c r="J32" s="169">
        <f t="shared" si="1"/>
        <v>19.05</v>
      </c>
      <c r="K32" s="1">
        <f t="shared" si="2"/>
        <v>0</v>
      </c>
      <c r="L32" s="1">
        <f t="shared" si="3"/>
        <v>0</v>
      </c>
      <c r="M32" s="1"/>
      <c r="N32" s="1">
        <v>5.12</v>
      </c>
      <c r="O32" s="1"/>
      <c r="P32" s="168">
        <v>1.9599999999999999E-3</v>
      </c>
      <c r="Q32" s="174"/>
      <c r="R32" s="174">
        <v>1.9599999999999999E-3</v>
      </c>
      <c r="S32" s="150">
        <f>ROUND(F32*(R32),3)</f>
        <v>7.0000000000000001E-3</v>
      </c>
      <c r="V32" s="175"/>
      <c r="Z32">
        <v>0</v>
      </c>
    </row>
    <row r="33" spans="1:26" ht="24.95" customHeight="1">
      <c r="A33" s="172"/>
      <c r="B33" s="169" t="s">
        <v>100</v>
      </c>
      <c r="C33" s="173" t="s">
        <v>119</v>
      </c>
      <c r="D33" s="169" t="s">
        <v>120</v>
      </c>
      <c r="E33" s="169" t="s">
        <v>94</v>
      </c>
      <c r="F33" s="170">
        <v>1.84</v>
      </c>
      <c r="G33" s="171"/>
      <c r="H33" s="171"/>
      <c r="I33" s="171">
        <f t="shared" si="0"/>
        <v>0</v>
      </c>
      <c r="J33" s="169">
        <f t="shared" si="1"/>
        <v>248.44</v>
      </c>
      <c r="K33" s="1">
        <f t="shared" si="2"/>
        <v>0</v>
      </c>
      <c r="L33" s="1">
        <f t="shared" si="3"/>
        <v>0</v>
      </c>
      <c r="M33" s="1"/>
      <c r="N33" s="1">
        <v>135.02000000000001</v>
      </c>
      <c r="O33" s="1"/>
      <c r="P33" s="168">
        <v>2.2395700000000001</v>
      </c>
      <c r="Q33" s="174"/>
      <c r="R33" s="174">
        <v>2.2395700000000001</v>
      </c>
      <c r="S33" s="150">
        <f>ROUND(F33*(R33),3)</f>
        <v>4.1210000000000004</v>
      </c>
      <c r="V33" s="175"/>
      <c r="Z33">
        <v>0</v>
      </c>
    </row>
    <row r="34" spans="1:26" ht="24.95" customHeight="1">
      <c r="A34" s="172"/>
      <c r="B34" s="169" t="s">
        <v>100</v>
      </c>
      <c r="C34" s="173" t="s">
        <v>121</v>
      </c>
      <c r="D34" s="169" t="s">
        <v>122</v>
      </c>
      <c r="E34" s="169" t="s">
        <v>111</v>
      </c>
      <c r="F34" s="170">
        <v>0.184</v>
      </c>
      <c r="G34" s="171"/>
      <c r="H34" s="171"/>
      <c r="I34" s="171">
        <f t="shared" si="0"/>
        <v>0</v>
      </c>
      <c r="J34" s="169">
        <f t="shared" si="1"/>
        <v>294.06</v>
      </c>
      <c r="K34" s="1">
        <f t="shared" si="2"/>
        <v>0</v>
      </c>
      <c r="L34" s="1">
        <f t="shared" si="3"/>
        <v>0</v>
      </c>
      <c r="M34" s="1"/>
      <c r="N34" s="1">
        <v>1598.15</v>
      </c>
      <c r="O34" s="1"/>
      <c r="P34" s="168">
        <v>1.00885</v>
      </c>
      <c r="Q34" s="174"/>
      <c r="R34" s="174">
        <v>1.00885</v>
      </c>
      <c r="S34" s="150">
        <f>ROUND(F34*(R34),3)</f>
        <v>0.186</v>
      </c>
      <c r="V34" s="175"/>
      <c r="Z34">
        <v>0</v>
      </c>
    </row>
    <row r="35" spans="1:26" ht="24.95" customHeight="1">
      <c r="A35" s="172"/>
      <c r="B35" s="169" t="s">
        <v>123</v>
      </c>
      <c r="C35" s="173" t="s">
        <v>124</v>
      </c>
      <c r="D35" s="169" t="s">
        <v>125</v>
      </c>
      <c r="E35" s="169" t="s">
        <v>108</v>
      </c>
      <c r="F35" s="170">
        <v>28.63</v>
      </c>
      <c r="G35" s="171"/>
      <c r="H35" s="171"/>
      <c r="I35" s="171">
        <f t="shared" si="0"/>
        <v>0</v>
      </c>
      <c r="J35" s="169">
        <f t="shared" si="1"/>
        <v>77.3</v>
      </c>
      <c r="K35" s="1">
        <f t="shared" si="2"/>
        <v>0</v>
      </c>
      <c r="L35" s="1">
        <f t="shared" si="3"/>
        <v>0</v>
      </c>
      <c r="M35" s="1"/>
      <c r="N35" s="1">
        <v>2.7</v>
      </c>
      <c r="O35" s="1"/>
      <c r="P35" s="161"/>
      <c r="Q35" s="174"/>
      <c r="R35" s="174"/>
      <c r="S35" s="150"/>
      <c r="V35" s="175"/>
      <c r="Z35">
        <v>0</v>
      </c>
    </row>
    <row r="36" spans="1:26" ht="24.95" customHeight="1">
      <c r="A36" s="172"/>
      <c r="B36" s="169" t="s">
        <v>123</v>
      </c>
      <c r="C36" s="173" t="s">
        <v>126</v>
      </c>
      <c r="D36" s="169" t="s">
        <v>127</v>
      </c>
      <c r="E36" s="169" t="s">
        <v>108</v>
      </c>
      <c r="F36" s="170">
        <v>28.63</v>
      </c>
      <c r="G36" s="171"/>
      <c r="H36" s="171"/>
      <c r="I36" s="171">
        <f t="shared" si="0"/>
        <v>0</v>
      </c>
      <c r="J36" s="169">
        <f t="shared" si="1"/>
        <v>247.65</v>
      </c>
      <c r="K36" s="1">
        <f t="shared" si="2"/>
        <v>0</v>
      </c>
      <c r="L36" s="1">
        <f t="shared" si="3"/>
        <v>0</v>
      </c>
      <c r="M36" s="1"/>
      <c r="N36" s="1">
        <v>8.65</v>
      </c>
      <c r="O36" s="1"/>
      <c r="P36" s="161"/>
      <c r="Q36" s="174"/>
      <c r="R36" s="174"/>
      <c r="S36" s="150"/>
      <c r="V36" s="175"/>
      <c r="Z36">
        <v>0</v>
      </c>
    </row>
    <row r="37" spans="1:26" ht="24.95" customHeight="1">
      <c r="A37" s="172"/>
      <c r="B37" s="169" t="s">
        <v>123</v>
      </c>
      <c r="C37" s="173" t="s">
        <v>128</v>
      </c>
      <c r="D37" s="169" t="s">
        <v>129</v>
      </c>
      <c r="E37" s="169" t="s">
        <v>108</v>
      </c>
      <c r="F37" s="170">
        <v>3.72</v>
      </c>
      <c r="G37" s="171"/>
      <c r="H37" s="171"/>
      <c r="I37" s="171">
        <f t="shared" si="0"/>
        <v>0</v>
      </c>
      <c r="J37" s="169">
        <f t="shared" si="1"/>
        <v>6.84</v>
      </c>
      <c r="K37" s="1">
        <f t="shared" si="2"/>
        <v>0</v>
      </c>
      <c r="L37" s="1">
        <f t="shared" si="3"/>
        <v>0</v>
      </c>
      <c r="M37" s="1"/>
      <c r="N37" s="1">
        <v>1.8399999999999999</v>
      </c>
      <c r="O37" s="1"/>
      <c r="P37" s="161"/>
      <c r="Q37" s="174"/>
      <c r="R37" s="174"/>
      <c r="S37" s="150"/>
      <c r="V37" s="175"/>
      <c r="Z37">
        <v>0</v>
      </c>
    </row>
    <row r="38" spans="1:26" ht="24.95" customHeight="1">
      <c r="A38" s="172"/>
      <c r="B38" s="169" t="s">
        <v>123</v>
      </c>
      <c r="C38" s="173" t="s">
        <v>130</v>
      </c>
      <c r="D38" s="169" t="s">
        <v>131</v>
      </c>
      <c r="E38" s="169" t="s">
        <v>108</v>
      </c>
      <c r="F38" s="170">
        <v>3.72</v>
      </c>
      <c r="G38" s="171"/>
      <c r="H38" s="171"/>
      <c r="I38" s="171">
        <f t="shared" si="0"/>
        <v>0</v>
      </c>
      <c r="J38" s="169">
        <f t="shared" si="1"/>
        <v>44.49</v>
      </c>
      <c r="K38" s="1">
        <f t="shared" si="2"/>
        <v>0</v>
      </c>
      <c r="L38" s="1">
        <f t="shared" si="3"/>
        <v>0</v>
      </c>
      <c r="M38" s="1"/>
      <c r="N38" s="1">
        <v>11.96</v>
      </c>
      <c r="O38" s="1"/>
      <c r="P38" s="161"/>
      <c r="Q38" s="174"/>
      <c r="R38" s="174"/>
      <c r="S38" s="150"/>
      <c r="V38" s="175"/>
      <c r="Z38">
        <v>0</v>
      </c>
    </row>
    <row r="39" spans="1:26" ht="24.95" customHeight="1">
      <c r="A39" s="172"/>
      <c r="B39" s="169" t="s">
        <v>123</v>
      </c>
      <c r="C39" s="173" t="s">
        <v>132</v>
      </c>
      <c r="D39" s="169" t="s">
        <v>133</v>
      </c>
      <c r="E39" s="169" t="s">
        <v>108</v>
      </c>
      <c r="F39" s="170">
        <v>3.72</v>
      </c>
      <c r="G39" s="171"/>
      <c r="H39" s="171"/>
      <c r="I39" s="171">
        <f t="shared" si="0"/>
        <v>0</v>
      </c>
      <c r="J39" s="169">
        <f t="shared" si="1"/>
        <v>23.36</v>
      </c>
      <c r="K39" s="1">
        <f t="shared" si="2"/>
        <v>0</v>
      </c>
      <c r="L39" s="1">
        <f t="shared" si="3"/>
        <v>0</v>
      </c>
      <c r="M39" s="1"/>
      <c r="N39" s="1">
        <v>6.28</v>
      </c>
      <c r="O39" s="1"/>
      <c r="P39" s="161"/>
      <c r="Q39" s="174"/>
      <c r="R39" s="174"/>
      <c r="S39" s="150"/>
      <c r="V39" s="175"/>
      <c r="Z39">
        <v>0</v>
      </c>
    </row>
    <row r="40" spans="1:26" ht="24.95" customHeight="1">
      <c r="A40" s="172"/>
      <c r="B40" s="169" t="s">
        <v>123</v>
      </c>
      <c r="C40" s="173" t="s">
        <v>134</v>
      </c>
      <c r="D40" s="169" t="s">
        <v>135</v>
      </c>
      <c r="E40" s="169" t="s">
        <v>108</v>
      </c>
      <c r="F40" s="170">
        <v>3.72</v>
      </c>
      <c r="G40" s="171"/>
      <c r="H40" s="171"/>
      <c r="I40" s="171">
        <f t="shared" si="0"/>
        <v>0</v>
      </c>
      <c r="J40" s="169">
        <f t="shared" si="1"/>
        <v>8.9700000000000006</v>
      </c>
      <c r="K40" s="1">
        <f t="shared" si="2"/>
        <v>0</v>
      </c>
      <c r="L40" s="1">
        <f t="shared" si="3"/>
        <v>0</v>
      </c>
      <c r="M40" s="1"/>
      <c r="N40" s="1">
        <v>2.41</v>
      </c>
      <c r="O40" s="1"/>
      <c r="P40" s="161"/>
      <c r="Q40" s="174"/>
      <c r="R40" s="174"/>
      <c r="S40" s="150"/>
      <c r="V40" s="175"/>
      <c r="Z40">
        <v>0</v>
      </c>
    </row>
    <row r="41" spans="1:26" ht="24.95" customHeight="1">
      <c r="A41" s="172"/>
      <c r="B41" s="169" t="s">
        <v>123</v>
      </c>
      <c r="C41" s="173" t="s">
        <v>136</v>
      </c>
      <c r="D41" s="169" t="s">
        <v>137</v>
      </c>
      <c r="E41" s="169" t="s">
        <v>108</v>
      </c>
      <c r="F41" s="170">
        <v>3.72</v>
      </c>
      <c r="G41" s="171"/>
      <c r="H41" s="171"/>
      <c r="I41" s="171">
        <f t="shared" si="0"/>
        <v>0</v>
      </c>
      <c r="J41" s="169">
        <f t="shared" si="1"/>
        <v>48.14</v>
      </c>
      <c r="K41" s="1">
        <f t="shared" si="2"/>
        <v>0</v>
      </c>
      <c r="L41" s="1">
        <f t="shared" si="3"/>
        <v>0</v>
      </c>
      <c r="M41" s="1"/>
      <c r="N41" s="1">
        <v>12.94</v>
      </c>
      <c r="O41" s="1"/>
      <c r="P41" s="161"/>
      <c r="Q41" s="174"/>
      <c r="R41" s="174"/>
      <c r="S41" s="150"/>
      <c r="V41" s="175"/>
      <c r="Z41">
        <v>0</v>
      </c>
    </row>
    <row r="42" spans="1:26" ht="24.95" customHeight="1">
      <c r="A42" s="172"/>
      <c r="B42" s="169" t="s">
        <v>123</v>
      </c>
      <c r="C42" s="173" t="s">
        <v>138</v>
      </c>
      <c r="D42" s="169" t="s">
        <v>139</v>
      </c>
      <c r="E42" s="169" t="s">
        <v>108</v>
      </c>
      <c r="F42" s="170">
        <v>45.984000000000002</v>
      </c>
      <c r="G42" s="171"/>
      <c r="H42" s="171"/>
      <c r="I42" s="171">
        <f t="shared" si="0"/>
        <v>0</v>
      </c>
      <c r="J42" s="169">
        <f t="shared" si="1"/>
        <v>29.89</v>
      </c>
      <c r="K42" s="1">
        <f t="shared" si="2"/>
        <v>0</v>
      </c>
      <c r="L42" s="1">
        <f t="shared" si="3"/>
        <v>0</v>
      </c>
      <c r="M42" s="1"/>
      <c r="N42" s="1">
        <v>0.65</v>
      </c>
      <c r="O42" s="1"/>
      <c r="P42" s="161"/>
      <c r="Q42" s="174"/>
      <c r="R42" s="174"/>
      <c r="S42" s="150"/>
      <c r="V42" s="175"/>
      <c r="Z42">
        <v>0</v>
      </c>
    </row>
    <row r="43" spans="1:26" ht="24.95" customHeight="1">
      <c r="A43" s="172"/>
      <c r="B43" s="169" t="s">
        <v>123</v>
      </c>
      <c r="C43" s="173" t="s">
        <v>140</v>
      </c>
      <c r="D43" s="169" t="s">
        <v>141</v>
      </c>
      <c r="E43" s="169" t="s">
        <v>108</v>
      </c>
      <c r="F43" s="170">
        <v>22.992000000000001</v>
      </c>
      <c r="G43" s="171"/>
      <c r="H43" s="171"/>
      <c r="I43" s="171">
        <f t="shared" si="0"/>
        <v>0</v>
      </c>
      <c r="J43" s="169">
        <f t="shared" si="1"/>
        <v>137.72</v>
      </c>
      <c r="K43" s="1">
        <f t="shared" si="2"/>
        <v>0</v>
      </c>
      <c r="L43" s="1">
        <f t="shared" si="3"/>
        <v>0</v>
      </c>
      <c r="M43" s="1"/>
      <c r="N43" s="1">
        <v>5.99</v>
      </c>
      <c r="O43" s="1"/>
      <c r="P43" s="161"/>
      <c r="Q43" s="174"/>
      <c r="R43" s="174"/>
      <c r="S43" s="150"/>
      <c r="V43" s="175"/>
      <c r="Z43">
        <v>0</v>
      </c>
    </row>
    <row r="44" spans="1:26">
      <c r="A44" s="150"/>
      <c r="B44" s="150"/>
      <c r="C44" s="150"/>
      <c r="D44" s="150" t="s">
        <v>69</v>
      </c>
      <c r="E44" s="150"/>
      <c r="F44" s="168"/>
      <c r="G44" s="153"/>
      <c r="H44" s="153">
        <f>ROUND((SUM(M30:M43))/1,2)</f>
        <v>0</v>
      </c>
      <c r="I44" s="153">
        <f>ROUND((SUM(I30:I43))/1,2)</f>
        <v>0</v>
      </c>
      <c r="J44" s="150"/>
      <c r="K44" s="150"/>
      <c r="L44" s="150">
        <f>ROUND((SUM(L30:L43))/1,2)</f>
        <v>0</v>
      </c>
      <c r="M44" s="150">
        <f>ROUND((SUM(M30:M43))/1,2)</f>
        <v>0</v>
      </c>
      <c r="N44" s="150"/>
      <c r="O44" s="150"/>
      <c r="P44" s="176">
        <f>ROUND((SUM(P30:P43))/1,2)</f>
        <v>3.25</v>
      </c>
      <c r="Q44" s="147"/>
      <c r="R44" s="147"/>
      <c r="S44" s="176">
        <f>ROUND((SUM(S30:S43))/1,2)</f>
        <v>4.33</v>
      </c>
      <c r="T44" s="147"/>
      <c r="U44" s="147"/>
      <c r="V44" s="147"/>
      <c r="W44" s="147"/>
      <c r="X44" s="147"/>
      <c r="Y44" s="147"/>
      <c r="Z44" s="147"/>
    </row>
    <row r="45" spans="1:26">
      <c r="A45" s="1"/>
      <c r="B45" s="1"/>
      <c r="C45" s="1"/>
      <c r="D45" s="1"/>
      <c r="E45" s="1"/>
      <c r="F45" s="161"/>
      <c r="G45" s="143"/>
      <c r="H45" s="143"/>
      <c r="I45" s="143"/>
      <c r="J45" s="1"/>
      <c r="K45" s="1"/>
      <c r="L45" s="1"/>
      <c r="M45" s="1"/>
      <c r="N45" s="1"/>
      <c r="O45" s="1"/>
      <c r="P45" s="1"/>
      <c r="S45" s="1"/>
    </row>
    <row r="46" spans="1:26">
      <c r="A46" s="150"/>
      <c r="B46" s="150"/>
      <c r="C46" s="150"/>
      <c r="D46" s="150" t="s">
        <v>70</v>
      </c>
      <c r="E46" s="150"/>
      <c r="F46" s="168"/>
      <c r="G46" s="151"/>
      <c r="H46" s="151"/>
      <c r="I46" s="151"/>
      <c r="J46" s="150"/>
      <c r="K46" s="150"/>
      <c r="L46" s="150"/>
      <c r="M46" s="150"/>
      <c r="N46" s="150"/>
      <c r="O46" s="150"/>
      <c r="P46" s="150"/>
      <c r="Q46" s="147"/>
      <c r="R46" s="147"/>
      <c r="S46" s="150"/>
      <c r="T46" s="147"/>
      <c r="U46" s="147"/>
      <c r="V46" s="147"/>
      <c r="W46" s="147"/>
      <c r="X46" s="147"/>
      <c r="Y46" s="147"/>
      <c r="Z46" s="147"/>
    </row>
    <row r="47" spans="1:26" ht="24.95" customHeight="1">
      <c r="A47" s="172"/>
      <c r="B47" s="169" t="s">
        <v>142</v>
      </c>
      <c r="C47" s="173" t="s">
        <v>143</v>
      </c>
      <c r="D47" s="169" t="s">
        <v>144</v>
      </c>
      <c r="E47" s="169" t="s">
        <v>108</v>
      </c>
      <c r="F47" s="170">
        <v>30</v>
      </c>
      <c r="G47" s="171"/>
      <c r="H47" s="171"/>
      <c r="I47" s="171">
        <f t="shared" ref="I47:I62" si="4">ROUND(F47*(G47+H47),2)</f>
        <v>0</v>
      </c>
      <c r="J47" s="169">
        <f t="shared" ref="J47:J62" si="5">ROUND(F47*(N47),2)</f>
        <v>194.1</v>
      </c>
      <c r="K47" s="1">
        <f t="shared" ref="K47:K62" si="6">ROUND(F47*(O47),2)</f>
        <v>0</v>
      </c>
      <c r="L47" s="1">
        <f t="shared" ref="L47:L62" si="7">ROUND(F47*(G47),2)</f>
        <v>0</v>
      </c>
      <c r="M47" s="1"/>
      <c r="N47" s="1">
        <v>6.47</v>
      </c>
      <c r="O47" s="1"/>
      <c r="P47" s="168">
        <v>6.1800000000000006E-3</v>
      </c>
      <c r="Q47" s="174"/>
      <c r="R47" s="174">
        <v>6.1800000000000006E-3</v>
      </c>
      <c r="S47" s="150">
        <f>ROUND(F47*(R47),3)</f>
        <v>0.185</v>
      </c>
      <c r="V47" s="175"/>
      <c r="Z47">
        <v>0</v>
      </c>
    </row>
    <row r="48" spans="1:26" ht="35.1" customHeight="1">
      <c r="A48" s="172"/>
      <c r="B48" s="169" t="s">
        <v>145</v>
      </c>
      <c r="C48" s="173" t="s">
        <v>146</v>
      </c>
      <c r="D48" s="169" t="s">
        <v>147</v>
      </c>
      <c r="E48" s="169" t="s">
        <v>94</v>
      </c>
      <c r="F48" s="170">
        <v>0.23</v>
      </c>
      <c r="G48" s="171"/>
      <c r="H48" s="171"/>
      <c r="I48" s="171">
        <f t="shared" si="4"/>
        <v>0</v>
      </c>
      <c r="J48" s="169">
        <f t="shared" si="5"/>
        <v>28.48</v>
      </c>
      <c r="K48" s="1">
        <f t="shared" si="6"/>
        <v>0</v>
      </c>
      <c r="L48" s="1">
        <f t="shared" si="7"/>
        <v>0</v>
      </c>
      <c r="M48" s="1"/>
      <c r="N48" s="1">
        <v>123.82</v>
      </c>
      <c r="O48" s="1"/>
      <c r="P48" s="161"/>
      <c r="Q48" s="174"/>
      <c r="R48" s="174"/>
      <c r="S48" s="150"/>
      <c r="V48" s="175"/>
      <c r="Z48">
        <v>0</v>
      </c>
    </row>
    <row r="49" spans="1:26" ht="24.95" customHeight="1">
      <c r="A49" s="172"/>
      <c r="B49" s="169" t="s">
        <v>145</v>
      </c>
      <c r="C49" s="173" t="s">
        <v>148</v>
      </c>
      <c r="D49" s="169" t="s">
        <v>149</v>
      </c>
      <c r="E49" s="169" t="s">
        <v>108</v>
      </c>
      <c r="F49" s="170">
        <v>0.38</v>
      </c>
      <c r="G49" s="171"/>
      <c r="H49" s="171"/>
      <c r="I49" s="171">
        <f t="shared" si="4"/>
        <v>0</v>
      </c>
      <c r="J49" s="169">
        <f t="shared" si="5"/>
        <v>0.76</v>
      </c>
      <c r="K49" s="1">
        <f t="shared" si="6"/>
        <v>0</v>
      </c>
      <c r="L49" s="1">
        <f t="shared" si="7"/>
        <v>0</v>
      </c>
      <c r="M49" s="1"/>
      <c r="N49" s="1">
        <v>2</v>
      </c>
      <c r="O49" s="1"/>
      <c r="P49" s="161"/>
      <c r="Q49" s="174"/>
      <c r="R49" s="174"/>
      <c r="S49" s="150"/>
      <c r="V49" s="175"/>
      <c r="Z49">
        <v>0</v>
      </c>
    </row>
    <row r="50" spans="1:26" ht="24.95" customHeight="1">
      <c r="A50" s="172"/>
      <c r="B50" s="169" t="s">
        <v>145</v>
      </c>
      <c r="C50" s="173" t="s">
        <v>150</v>
      </c>
      <c r="D50" s="169" t="s">
        <v>151</v>
      </c>
      <c r="E50" s="169" t="s">
        <v>108</v>
      </c>
      <c r="F50" s="170">
        <v>1.92</v>
      </c>
      <c r="G50" s="171"/>
      <c r="H50" s="171"/>
      <c r="I50" s="171">
        <f t="shared" si="4"/>
        <v>0</v>
      </c>
      <c r="J50" s="169">
        <f t="shared" si="5"/>
        <v>6.72</v>
      </c>
      <c r="K50" s="1">
        <f t="shared" si="6"/>
        <v>0</v>
      </c>
      <c r="L50" s="1">
        <f t="shared" si="7"/>
        <v>0</v>
      </c>
      <c r="M50" s="1"/>
      <c r="N50" s="1">
        <v>3.5</v>
      </c>
      <c r="O50" s="1"/>
      <c r="P50" s="161"/>
      <c r="Q50" s="174"/>
      <c r="R50" s="174"/>
      <c r="S50" s="150"/>
      <c r="V50" s="175"/>
      <c r="Z50">
        <v>0</v>
      </c>
    </row>
    <row r="51" spans="1:26" ht="24.95" customHeight="1">
      <c r="A51" s="172"/>
      <c r="B51" s="169" t="s">
        <v>145</v>
      </c>
      <c r="C51" s="173" t="s">
        <v>152</v>
      </c>
      <c r="D51" s="169" t="s">
        <v>153</v>
      </c>
      <c r="E51" s="169" t="s">
        <v>94</v>
      </c>
      <c r="F51" s="170">
        <v>0.84</v>
      </c>
      <c r="G51" s="171"/>
      <c r="H51" s="171"/>
      <c r="I51" s="171">
        <f t="shared" si="4"/>
        <v>0</v>
      </c>
      <c r="J51" s="169">
        <f t="shared" si="5"/>
        <v>45.01</v>
      </c>
      <c r="K51" s="1">
        <f t="shared" si="6"/>
        <v>0</v>
      </c>
      <c r="L51" s="1">
        <f t="shared" si="7"/>
        <v>0</v>
      </c>
      <c r="M51" s="1"/>
      <c r="N51" s="1">
        <v>53.58</v>
      </c>
      <c r="O51" s="1"/>
      <c r="P51" s="161"/>
      <c r="Q51" s="174"/>
      <c r="R51" s="174"/>
      <c r="S51" s="150"/>
      <c r="V51" s="175"/>
      <c r="Z51">
        <v>0</v>
      </c>
    </row>
    <row r="52" spans="1:26" ht="24.95" customHeight="1">
      <c r="A52" s="172"/>
      <c r="B52" s="169" t="s">
        <v>145</v>
      </c>
      <c r="C52" s="173" t="s">
        <v>154</v>
      </c>
      <c r="D52" s="169" t="s">
        <v>155</v>
      </c>
      <c r="E52" s="169" t="s">
        <v>156</v>
      </c>
      <c r="F52" s="170">
        <v>1</v>
      </c>
      <c r="G52" s="171"/>
      <c r="H52" s="171"/>
      <c r="I52" s="171">
        <f t="shared" si="4"/>
        <v>0</v>
      </c>
      <c r="J52" s="169">
        <f t="shared" si="5"/>
        <v>10.19</v>
      </c>
      <c r="K52" s="1">
        <f t="shared" si="6"/>
        <v>0</v>
      </c>
      <c r="L52" s="1">
        <f t="shared" si="7"/>
        <v>0</v>
      </c>
      <c r="M52" s="1"/>
      <c r="N52" s="1">
        <v>10.19</v>
      </c>
      <c r="O52" s="1"/>
      <c r="P52" s="161"/>
      <c r="Q52" s="174"/>
      <c r="R52" s="174"/>
      <c r="S52" s="150"/>
      <c r="V52" s="175"/>
      <c r="Z52">
        <v>0</v>
      </c>
    </row>
    <row r="53" spans="1:26" ht="24.95" customHeight="1">
      <c r="A53" s="172"/>
      <c r="B53" s="169" t="s">
        <v>145</v>
      </c>
      <c r="C53" s="173" t="s">
        <v>157</v>
      </c>
      <c r="D53" s="169" t="s">
        <v>158</v>
      </c>
      <c r="E53" s="169" t="s">
        <v>156</v>
      </c>
      <c r="F53" s="170">
        <v>2</v>
      </c>
      <c r="G53" s="171"/>
      <c r="H53" s="171"/>
      <c r="I53" s="171">
        <f t="shared" si="4"/>
        <v>0</v>
      </c>
      <c r="J53" s="169">
        <f t="shared" si="5"/>
        <v>23.66</v>
      </c>
      <c r="K53" s="1">
        <f t="shared" si="6"/>
        <v>0</v>
      </c>
      <c r="L53" s="1">
        <f t="shared" si="7"/>
        <v>0</v>
      </c>
      <c r="M53" s="1"/>
      <c r="N53" s="1">
        <v>11.83</v>
      </c>
      <c r="O53" s="1"/>
      <c r="P53" s="161"/>
      <c r="Q53" s="174"/>
      <c r="R53" s="174"/>
      <c r="S53" s="150"/>
      <c r="V53" s="175"/>
      <c r="Z53">
        <v>0</v>
      </c>
    </row>
    <row r="54" spans="1:26" ht="24.95" customHeight="1">
      <c r="A54" s="172"/>
      <c r="B54" s="169" t="s">
        <v>145</v>
      </c>
      <c r="C54" s="173" t="s">
        <v>159</v>
      </c>
      <c r="D54" s="169" t="s">
        <v>160</v>
      </c>
      <c r="E54" s="169" t="s">
        <v>111</v>
      </c>
      <c r="F54" s="170">
        <v>2.8210000000000002</v>
      </c>
      <c r="G54" s="171"/>
      <c r="H54" s="171"/>
      <c r="I54" s="171">
        <f t="shared" si="4"/>
        <v>0</v>
      </c>
      <c r="J54" s="169">
        <f t="shared" si="5"/>
        <v>59.55</v>
      </c>
      <c r="K54" s="1">
        <f t="shared" si="6"/>
        <v>0</v>
      </c>
      <c r="L54" s="1">
        <f t="shared" si="7"/>
        <v>0</v>
      </c>
      <c r="M54" s="1"/>
      <c r="N54" s="1">
        <v>21.11</v>
      </c>
      <c r="O54" s="1"/>
      <c r="P54" s="161"/>
      <c r="Q54" s="174"/>
      <c r="R54" s="174"/>
      <c r="S54" s="150"/>
      <c r="V54" s="175"/>
      <c r="Z54">
        <v>0</v>
      </c>
    </row>
    <row r="55" spans="1:26" ht="24.95" customHeight="1">
      <c r="A55" s="172"/>
      <c r="B55" s="169" t="s">
        <v>145</v>
      </c>
      <c r="C55" s="173" t="s">
        <v>161</v>
      </c>
      <c r="D55" s="169" t="s">
        <v>162</v>
      </c>
      <c r="E55" s="169" t="s">
        <v>111</v>
      </c>
      <c r="F55" s="170">
        <v>2.8210000000000002</v>
      </c>
      <c r="G55" s="171"/>
      <c r="H55" s="171"/>
      <c r="I55" s="171">
        <f t="shared" si="4"/>
        <v>0</v>
      </c>
      <c r="J55" s="169">
        <f t="shared" si="5"/>
        <v>34.78</v>
      </c>
      <c r="K55" s="1">
        <f t="shared" si="6"/>
        <v>0</v>
      </c>
      <c r="L55" s="1">
        <f t="shared" si="7"/>
        <v>0</v>
      </c>
      <c r="M55" s="1"/>
      <c r="N55" s="1">
        <v>12.33</v>
      </c>
      <c r="O55" s="1"/>
      <c r="P55" s="161"/>
      <c r="Q55" s="174"/>
      <c r="R55" s="174"/>
      <c r="S55" s="150"/>
      <c r="V55" s="175"/>
      <c r="Z55">
        <v>0</v>
      </c>
    </row>
    <row r="56" spans="1:26" ht="24.95" customHeight="1">
      <c r="A56" s="172"/>
      <c r="B56" s="169" t="s">
        <v>145</v>
      </c>
      <c r="C56" s="173" t="s">
        <v>163</v>
      </c>
      <c r="D56" s="169" t="s">
        <v>164</v>
      </c>
      <c r="E56" s="169" t="s">
        <v>111</v>
      </c>
      <c r="F56" s="170">
        <v>56.42</v>
      </c>
      <c r="G56" s="171"/>
      <c r="H56" s="171"/>
      <c r="I56" s="171">
        <f t="shared" si="4"/>
        <v>0</v>
      </c>
      <c r="J56" s="169">
        <f t="shared" si="5"/>
        <v>22</v>
      </c>
      <c r="K56" s="1">
        <f t="shared" si="6"/>
        <v>0</v>
      </c>
      <c r="L56" s="1">
        <f t="shared" si="7"/>
        <v>0</v>
      </c>
      <c r="M56" s="1"/>
      <c r="N56" s="1">
        <v>0.39</v>
      </c>
      <c r="O56" s="1"/>
      <c r="P56" s="161"/>
      <c r="Q56" s="174"/>
      <c r="R56" s="174"/>
      <c r="S56" s="150"/>
      <c r="V56" s="175"/>
      <c r="Z56">
        <v>0</v>
      </c>
    </row>
    <row r="57" spans="1:26" ht="24.95" customHeight="1">
      <c r="A57" s="172"/>
      <c r="B57" s="169" t="s">
        <v>145</v>
      </c>
      <c r="C57" s="173" t="s">
        <v>165</v>
      </c>
      <c r="D57" s="169" t="s">
        <v>166</v>
      </c>
      <c r="E57" s="169" t="s">
        <v>111</v>
      </c>
      <c r="F57" s="170">
        <v>2.8210000000000002</v>
      </c>
      <c r="G57" s="171"/>
      <c r="H57" s="171"/>
      <c r="I57" s="171">
        <f t="shared" si="4"/>
        <v>0</v>
      </c>
      <c r="J57" s="169">
        <f t="shared" si="5"/>
        <v>26.88</v>
      </c>
      <c r="K57" s="1">
        <f t="shared" si="6"/>
        <v>0</v>
      </c>
      <c r="L57" s="1">
        <f t="shared" si="7"/>
        <v>0</v>
      </c>
      <c r="M57" s="1"/>
      <c r="N57" s="1">
        <v>9.5299999999999994</v>
      </c>
      <c r="O57" s="1"/>
      <c r="P57" s="161"/>
      <c r="Q57" s="174"/>
      <c r="R57" s="174"/>
      <c r="S57" s="150"/>
      <c r="V57" s="175"/>
      <c r="Z57">
        <v>0</v>
      </c>
    </row>
    <row r="58" spans="1:26" ht="24.95" customHeight="1">
      <c r="A58" s="172"/>
      <c r="B58" s="169" t="s">
        <v>145</v>
      </c>
      <c r="C58" s="173" t="s">
        <v>167</v>
      </c>
      <c r="D58" s="169" t="s">
        <v>168</v>
      </c>
      <c r="E58" s="169" t="s">
        <v>111</v>
      </c>
      <c r="F58" s="170">
        <v>5.6420000000000003</v>
      </c>
      <c r="G58" s="171"/>
      <c r="H58" s="171"/>
      <c r="I58" s="171">
        <f t="shared" si="4"/>
        <v>0</v>
      </c>
      <c r="J58" s="169">
        <f t="shared" si="5"/>
        <v>6.04</v>
      </c>
      <c r="K58" s="1">
        <f t="shared" si="6"/>
        <v>0</v>
      </c>
      <c r="L58" s="1">
        <f t="shared" si="7"/>
        <v>0</v>
      </c>
      <c r="M58" s="1"/>
      <c r="N58" s="1">
        <v>1.07</v>
      </c>
      <c r="O58" s="1"/>
      <c r="P58" s="161"/>
      <c r="Q58" s="174"/>
      <c r="R58" s="174"/>
      <c r="S58" s="150"/>
      <c r="V58" s="175"/>
      <c r="Z58">
        <v>0</v>
      </c>
    </row>
    <row r="59" spans="1:26" ht="24.95" customHeight="1">
      <c r="A59" s="172"/>
      <c r="B59" s="169" t="s">
        <v>145</v>
      </c>
      <c r="C59" s="173" t="s">
        <v>169</v>
      </c>
      <c r="D59" s="169" t="s">
        <v>170</v>
      </c>
      <c r="E59" s="169" t="s">
        <v>111</v>
      </c>
      <c r="F59" s="170">
        <v>2.8210000000000002</v>
      </c>
      <c r="G59" s="171"/>
      <c r="H59" s="171"/>
      <c r="I59" s="171">
        <f t="shared" si="4"/>
        <v>0</v>
      </c>
      <c r="J59" s="169">
        <f t="shared" si="5"/>
        <v>42.32</v>
      </c>
      <c r="K59" s="1">
        <f t="shared" si="6"/>
        <v>0</v>
      </c>
      <c r="L59" s="1">
        <f t="shared" si="7"/>
        <v>0</v>
      </c>
      <c r="M59" s="1"/>
      <c r="N59" s="1">
        <v>15</v>
      </c>
      <c r="O59" s="1"/>
      <c r="P59" s="161"/>
      <c r="Q59" s="174"/>
      <c r="R59" s="174"/>
      <c r="S59" s="150"/>
      <c r="V59" s="175"/>
      <c r="Z59">
        <v>0</v>
      </c>
    </row>
    <row r="60" spans="1:26" ht="24.95" customHeight="1">
      <c r="A60" s="172"/>
      <c r="B60" s="169" t="s">
        <v>123</v>
      </c>
      <c r="C60" s="173" t="s">
        <v>171</v>
      </c>
      <c r="D60" s="169" t="s">
        <v>172</v>
      </c>
      <c r="E60" s="169" t="s">
        <v>173</v>
      </c>
      <c r="F60" s="170">
        <v>7.9</v>
      </c>
      <c r="G60" s="171"/>
      <c r="H60" s="171"/>
      <c r="I60" s="171">
        <f t="shared" si="4"/>
        <v>0</v>
      </c>
      <c r="J60" s="169">
        <f t="shared" si="5"/>
        <v>37.840000000000003</v>
      </c>
      <c r="K60" s="1">
        <f t="shared" si="6"/>
        <v>0</v>
      </c>
      <c r="L60" s="1">
        <f t="shared" si="7"/>
        <v>0</v>
      </c>
      <c r="M60" s="1"/>
      <c r="N60" s="1">
        <v>4.79</v>
      </c>
      <c r="O60" s="1"/>
      <c r="P60" s="161"/>
      <c r="Q60" s="174"/>
      <c r="R60" s="174"/>
      <c r="S60" s="150"/>
      <c r="V60" s="175"/>
      <c r="Z60">
        <v>0</v>
      </c>
    </row>
    <row r="61" spans="1:26" ht="24.95" customHeight="1">
      <c r="A61" s="172"/>
      <c r="B61" s="169" t="s">
        <v>123</v>
      </c>
      <c r="C61" s="173" t="s">
        <v>174</v>
      </c>
      <c r="D61" s="169" t="s">
        <v>175</v>
      </c>
      <c r="E61" s="169" t="s">
        <v>108</v>
      </c>
      <c r="F61" s="170">
        <v>2.1</v>
      </c>
      <c r="G61" s="171"/>
      <c r="H61" s="171"/>
      <c r="I61" s="171">
        <f t="shared" si="4"/>
        <v>0</v>
      </c>
      <c r="J61" s="169">
        <f t="shared" si="5"/>
        <v>5.71</v>
      </c>
      <c r="K61" s="1">
        <f t="shared" si="6"/>
        <v>0</v>
      </c>
      <c r="L61" s="1">
        <f t="shared" si="7"/>
        <v>0</v>
      </c>
      <c r="M61" s="1"/>
      <c r="N61" s="1">
        <v>2.7199999999999998</v>
      </c>
      <c r="O61" s="1"/>
      <c r="P61" s="161"/>
      <c r="Q61" s="174"/>
      <c r="R61" s="174"/>
      <c r="S61" s="150"/>
      <c r="V61" s="175"/>
      <c r="Z61">
        <v>0</v>
      </c>
    </row>
    <row r="62" spans="1:26" ht="24.95" customHeight="1">
      <c r="A62" s="172"/>
      <c r="B62" s="169" t="s">
        <v>123</v>
      </c>
      <c r="C62" s="173" t="s">
        <v>176</v>
      </c>
      <c r="D62" s="169" t="s">
        <v>177</v>
      </c>
      <c r="E62" s="169" t="s">
        <v>108</v>
      </c>
      <c r="F62" s="170">
        <v>2.1</v>
      </c>
      <c r="G62" s="171"/>
      <c r="H62" s="171"/>
      <c r="I62" s="171">
        <f t="shared" si="4"/>
        <v>0</v>
      </c>
      <c r="J62" s="169">
        <f t="shared" si="5"/>
        <v>4.3899999999999997</v>
      </c>
      <c r="K62" s="1">
        <f t="shared" si="6"/>
        <v>0</v>
      </c>
      <c r="L62" s="1">
        <f t="shared" si="7"/>
        <v>0</v>
      </c>
      <c r="M62" s="1"/>
      <c r="N62" s="1">
        <v>2.09</v>
      </c>
      <c r="O62" s="1"/>
      <c r="P62" s="161"/>
      <c r="Q62" s="174"/>
      <c r="R62" s="174"/>
      <c r="S62" s="150"/>
      <c r="V62" s="175"/>
      <c r="Z62">
        <v>0</v>
      </c>
    </row>
    <row r="63" spans="1:26">
      <c r="A63" s="150"/>
      <c r="B63" s="150"/>
      <c r="C63" s="150"/>
      <c r="D63" s="150" t="s">
        <v>70</v>
      </c>
      <c r="E63" s="150"/>
      <c r="F63" s="168"/>
      <c r="G63" s="153"/>
      <c r="H63" s="153">
        <f>ROUND((SUM(M46:M62))/1,2)</f>
        <v>0</v>
      </c>
      <c r="I63" s="153">
        <f>ROUND((SUM(I46:I62))/1,2)</f>
        <v>0</v>
      </c>
      <c r="J63" s="150"/>
      <c r="K63" s="150"/>
      <c r="L63" s="150">
        <f>ROUND((SUM(L46:L62))/1,2)</f>
        <v>0</v>
      </c>
      <c r="M63" s="150">
        <f>ROUND((SUM(M46:M62))/1,2)</f>
        <v>0</v>
      </c>
      <c r="N63" s="150"/>
      <c r="O63" s="150"/>
      <c r="P63" s="176">
        <f>ROUND((SUM(P46:P62))/1,2)</f>
        <v>0.01</v>
      </c>
      <c r="Q63" s="147"/>
      <c r="R63" s="147"/>
      <c r="S63" s="176">
        <f>ROUND((SUM(S46:S62))/1,2)</f>
        <v>0.19</v>
      </c>
      <c r="T63" s="147"/>
      <c r="U63" s="147"/>
      <c r="V63" s="147"/>
      <c r="W63" s="147"/>
      <c r="X63" s="147"/>
      <c r="Y63" s="147"/>
      <c r="Z63" s="147"/>
    </row>
    <row r="64" spans="1:26">
      <c r="A64" s="1"/>
      <c r="B64" s="1"/>
      <c r="C64" s="1"/>
      <c r="D64" s="1"/>
      <c r="E64" s="1"/>
      <c r="F64" s="161"/>
      <c r="G64" s="143"/>
      <c r="H64" s="143"/>
      <c r="I64" s="143"/>
      <c r="J64" s="1"/>
      <c r="K64" s="1"/>
      <c r="L64" s="1"/>
      <c r="M64" s="1"/>
      <c r="N64" s="1"/>
      <c r="O64" s="1"/>
      <c r="P64" s="1"/>
      <c r="S64" s="1"/>
    </row>
    <row r="65" spans="1:26">
      <c r="A65" s="150"/>
      <c r="B65" s="150"/>
      <c r="C65" s="150"/>
      <c r="D65" s="150" t="s">
        <v>71</v>
      </c>
      <c r="E65" s="150"/>
      <c r="F65" s="168"/>
      <c r="G65" s="151"/>
      <c r="H65" s="151"/>
      <c r="I65" s="151"/>
      <c r="J65" s="150"/>
      <c r="K65" s="150"/>
      <c r="L65" s="150"/>
      <c r="M65" s="150"/>
      <c r="N65" s="150"/>
      <c r="O65" s="150"/>
      <c r="P65" s="150"/>
      <c r="Q65" s="147"/>
      <c r="R65" s="147"/>
      <c r="S65" s="150"/>
      <c r="T65" s="147"/>
      <c r="U65" s="147"/>
      <c r="V65" s="147"/>
      <c r="W65" s="147"/>
      <c r="X65" s="147"/>
      <c r="Y65" s="147"/>
      <c r="Z65" s="147"/>
    </row>
    <row r="66" spans="1:26" ht="24.95" customHeight="1">
      <c r="A66" s="172"/>
      <c r="B66" s="169" t="s">
        <v>103</v>
      </c>
      <c r="C66" s="173" t="s">
        <v>178</v>
      </c>
      <c r="D66" s="169" t="s">
        <v>179</v>
      </c>
      <c r="E66" s="169" t="s">
        <v>111</v>
      </c>
      <c r="F66" s="170">
        <v>11.534000000000001</v>
      </c>
      <c r="G66" s="171"/>
      <c r="H66" s="171"/>
      <c r="I66" s="171">
        <f>ROUND(F66*(G66+H66),2)</f>
        <v>0</v>
      </c>
      <c r="J66" s="169">
        <f>ROUND(F66*(N66),2)</f>
        <v>334.49</v>
      </c>
      <c r="K66" s="1">
        <f>ROUND(F66*(O66),2)</f>
        <v>0</v>
      </c>
      <c r="L66" s="1">
        <f>ROUND(F66*(G66),2)</f>
        <v>0</v>
      </c>
      <c r="M66" s="1"/>
      <c r="N66" s="1">
        <v>29</v>
      </c>
      <c r="O66" s="1"/>
      <c r="P66" s="161"/>
      <c r="Q66" s="174"/>
      <c r="R66" s="174"/>
      <c r="S66" s="150"/>
      <c r="V66" s="175"/>
      <c r="Z66">
        <v>0</v>
      </c>
    </row>
    <row r="67" spans="1:26">
      <c r="A67" s="150"/>
      <c r="B67" s="150"/>
      <c r="C67" s="150"/>
      <c r="D67" s="150" t="s">
        <v>71</v>
      </c>
      <c r="E67" s="150"/>
      <c r="F67" s="168"/>
      <c r="G67" s="153"/>
      <c r="H67" s="153">
        <f>ROUND((SUM(M65:M66))/1,2)</f>
        <v>0</v>
      </c>
      <c r="I67" s="153">
        <f>ROUND((SUM(I65:I66))/1,2)</f>
        <v>0</v>
      </c>
      <c r="J67" s="150"/>
      <c r="K67" s="150"/>
      <c r="L67" s="150">
        <f>ROUND((SUM(L65:L66))/1,2)</f>
        <v>0</v>
      </c>
      <c r="M67" s="150">
        <f>ROUND((SUM(M65:M66))/1,2)</f>
        <v>0</v>
      </c>
      <c r="N67" s="150"/>
      <c r="O67" s="150"/>
      <c r="P67" s="176">
        <f>ROUND((SUM(P65:P66))/1,2)</f>
        <v>0</v>
      </c>
      <c r="Q67" s="147"/>
      <c r="R67" s="147"/>
      <c r="S67" s="176">
        <f>ROUND((SUM(S65:S66))/1,2)</f>
        <v>0</v>
      </c>
      <c r="T67" s="147"/>
      <c r="U67" s="147"/>
      <c r="V67" s="147"/>
      <c r="W67" s="147"/>
      <c r="X67" s="147"/>
      <c r="Y67" s="147"/>
      <c r="Z67" s="147"/>
    </row>
    <row r="68" spans="1:26">
      <c r="A68" s="1"/>
      <c r="B68" s="1"/>
      <c r="C68" s="1"/>
      <c r="D68" s="1"/>
      <c r="E68" s="1"/>
      <c r="F68" s="161"/>
      <c r="G68" s="143"/>
      <c r="H68" s="143"/>
      <c r="I68" s="143"/>
      <c r="J68" s="1"/>
      <c r="K68" s="1"/>
      <c r="L68" s="1"/>
      <c r="M68" s="1"/>
      <c r="N68" s="1"/>
      <c r="O68" s="1"/>
      <c r="P68" s="1"/>
      <c r="S68" s="1"/>
    </row>
    <row r="69" spans="1:26">
      <c r="A69" s="150"/>
      <c r="B69" s="150"/>
      <c r="C69" s="150"/>
      <c r="D69" s="2" t="s">
        <v>64</v>
      </c>
      <c r="E69" s="150"/>
      <c r="F69" s="168"/>
      <c r="G69" s="153"/>
      <c r="H69" s="153">
        <f>ROUND((SUM(M9:M68))/2,2)</f>
        <v>0</v>
      </c>
      <c r="I69" s="153">
        <f>ROUND((SUM(I9:I68))/2,2)</f>
        <v>0</v>
      </c>
      <c r="J69" s="151"/>
      <c r="K69" s="150"/>
      <c r="L69" s="151">
        <f>ROUND((SUM(L9:L68))/2,2)</f>
        <v>0</v>
      </c>
      <c r="M69" s="151">
        <f>ROUND((SUM(M9:M68))/2,2)</f>
        <v>0</v>
      </c>
      <c r="N69" s="150"/>
      <c r="O69" s="150"/>
      <c r="P69" s="176">
        <f>ROUND((SUM(P9:P68))/2,2)</f>
        <v>9.43</v>
      </c>
      <c r="S69" s="176">
        <f>ROUND((SUM(S9:S68))/2,2)</f>
        <v>10.3</v>
      </c>
    </row>
    <row r="70" spans="1:26">
      <c r="A70" s="1"/>
      <c r="B70" s="1"/>
      <c r="C70" s="1"/>
      <c r="D70" s="1"/>
      <c r="E70" s="1"/>
      <c r="F70" s="161"/>
      <c r="G70" s="143"/>
      <c r="H70" s="143"/>
      <c r="I70" s="143"/>
      <c r="J70" s="1"/>
      <c r="K70" s="1"/>
      <c r="L70" s="1"/>
      <c r="M70" s="1"/>
      <c r="N70" s="1"/>
      <c r="O70" s="1"/>
      <c r="P70" s="1"/>
      <c r="S70" s="1"/>
    </row>
    <row r="71" spans="1:26">
      <c r="A71" s="150"/>
      <c r="B71" s="150"/>
      <c r="C71" s="150"/>
      <c r="D71" s="2" t="s">
        <v>72</v>
      </c>
      <c r="E71" s="150"/>
      <c r="F71" s="168"/>
      <c r="G71" s="151"/>
      <c r="H71" s="151"/>
      <c r="I71" s="151"/>
      <c r="J71" s="150"/>
      <c r="K71" s="150"/>
      <c r="L71" s="150"/>
      <c r="M71" s="150"/>
      <c r="N71" s="150"/>
      <c r="O71" s="150"/>
      <c r="P71" s="150"/>
      <c r="Q71" s="147"/>
      <c r="R71" s="147"/>
      <c r="S71" s="150"/>
      <c r="T71" s="147"/>
      <c r="U71" s="147"/>
      <c r="V71" s="147"/>
      <c r="W71" s="147"/>
      <c r="X71" s="147"/>
      <c r="Y71" s="147"/>
      <c r="Z71" s="147"/>
    </row>
    <row r="72" spans="1:26">
      <c r="A72" s="150"/>
      <c r="B72" s="150"/>
      <c r="C72" s="150"/>
      <c r="D72" s="150" t="s">
        <v>73</v>
      </c>
      <c r="E72" s="150"/>
      <c r="F72" s="168"/>
      <c r="G72" s="151"/>
      <c r="H72" s="151"/>
      <c r="I72" s="151"/>
      <c r="J72" s="150"/>
      <c r="K72" s="150"/>
      <c r="L72" s="150"/>
      <c r="M72" s="150"/>
      <c r="N72" s="150"/>
      <c r="O72" s="150"/>
      <c r="P72" s="150"/>
      <c r="Q72" s="147"/>
      <c r="R72" s="147"/>
      <c r="S72" s="150"/>
      <c r="T72" s="147"/>
      <c r="U72" s="147"/>
      <c r="V72" s="147"/>
      <c r="W72" s="147"/>
      <c r="X72" s="147"/>
      <c r="Y72" s="147"/>
      <c r="Z72" s="147"/>
    </row>
    <row r="73" spans="1:26" ht="24.95" customHeight="1">
      <c r="A73" s="172"/>
      <c r="B73" s="169" t="s">
        <v>180</v>
      </c>
      <c r="C73" s="173" t="s">
        <v>181</v>
      </c>
      <c r="D73" s="169" t="s">
        <v>182</v>
      </c>
      <c r="E73" s="169" t="s">
        <v>108</v>
      </c>
      <c r="F73" s="170">
        <v>1</v>
      </c>
      <c r="G73" s="171"/>
      <c r="H73" s="171"/>
      <c r="I73" s="171">
        <f>ROUND(F73*(G73+H73),2)</f>
        <v>0</v>
      </c>
      <c r="J73" s="169">
        <f>ROUND(F73*(N73),2)</f>
        <v>0.22</v>
      </c>
      <c r="K73" s="1">
        <f>ROUND(F73*(O73),2)</f>
        <v>0</v>
      </c>
      <c r="L73" s="1">
        <f>ROUND(F73*(G73),2)</f>
        <v>0</v>
      </c>
      <c r="M73" s="1"/>
      <c r="N73" s="1">
        <v>0.22</v>
      </c>
      <c r="O73" s="1"/>
      <c r="P73" s="161"/>
      <c r="Q73" s="174"/>
      <c r="R73" s="174"/>
      <c r="S73" s="150"/>
      <c r="V73" s="175"/>
      <c r="Z73">
        <v>0</v>
      </c>
    </row>
    <row r="74" spans="1:26" ht="24.95" customHeight="1">
      <c r="A74" s="172"/>
      <c r="B74" s="169" t="s">
        <v>180</v>
      </c>
      <c r="C74" s="173" t="s">
        <v>183</v>
      </c>
      <c r="D74" s="169" t="s">
        <v>184</v>
      </c>
      <c r="E74" s="169" t="s">
        <v>108</v>
      </c>
      <c r="F74" s="170">
        <v>1</v>
      </c>
      <c r="G74" s="171"/>
      <c r="H74" s="171"/>
      <c r="I74" s="171">
        <f>ROUND(F74*(G74+H74),2)</f>
        <v>0</v>
      </c>
      <c r="J74" s="169">
        <f>ROUND(F74*(N74),2)</f>
        <v>3.88</v>
      </c>
      <c r="K74" s="1">
        <f>ROUND(F74*(O74),2)</f>
        <v>0</v>
      </c>
      <c r="L74" s="1">
        <f>ROUND(F74*(G74),2)</f>
        <v>0</v>
      </c>
      <c r="M74" s="1"/>
      <c r="N74" s="1">
        <v>3.88</v>
      </c>
      <c r="O74" s="1"/>
      <c r="P74" s="168">
        <v>5.4000000000000001E-4</v>
      </c>
      <c r="Q74" s="174"/>
      <c r="R74" s="174">
        <v>5.4000000000000001E-4</v>
      </c>
      <c r="S74" s="150">
        <f>ROUND(F74*(R74),3)</f>
        <v>1E-3</v>
      </c>
      <c r="V74" s="175"/>
      <c r="Z74">
        <v>0</v>
      </c>
    </row>
    <row r="75" spans="1:26" ht="24.95" customHeight="1">
      <c r="A75" s="172"/>
      <c r="B75" s="169" t="s">
        <v>180</v>
      </c>
      <c r="C75" s="173" t="s">
        <v>185</v>
      </c>
      <c r="D75" s="169" t="s">
        <v>186</v>
      </c>
      <c r="E75" s="169" t="s">
        <v>187</v>
      </c>
      <c r="F75" s="170">
        <v>2.5499999999999998</v>
      </c>
      <c r="G75" s="177"/>
      <c r="H75" s="177"/>
      <c r="I75" s="177">
        <f>ROUND(F75*(G75+H75),2)</f>
        <v>0</v>
      </c>
      <c r="J75" s="169">
        <f>ROUND(F75*(N75),2)</f>
        <v>0.23</v>
      </c>
      <c r="K75" s="1">
        <f>ROUND(F75*(O75),2)</f>
        <v>0</v>
      </c>
      <c r="L75" s="1">
        <f>ROUND(F75*(G75),2)</f>
        <v>0</v>
      </c>
      <c r="M75" s="1"/>
      <c r="N75" s="1">
        <v>0.09</v>
      </c>
      <c r="O75" s="1"/>
      <c r="P75" s="161"/>
      <c r="Q75" s="174"/>
      <c r="R75" s="174"/>
      <c r="S75" s="150"/>
      <c r="V75" s="175"/>
      <c r="Z75">
        <v>0</v>
      </c>
    </row>
    <row r="76" spans="1:26" ht="24.95" customHeight="1">
      <c r="A76" s="172"/>
      <c r="B76" s="169" t="s">
        <v>112</v>
      </c>
      <c r="C76" s="173" t="s">
        <v>188</v>
      </c>
      <c r="D76" s="169" t="s">
        <v>189</v>
      </c>
      <c r="E76" s="169" t="s">
        <v>111</v>
      </c>
      <c r="F76" s="170">
        <v>1E-3</v>
      </c>
      <c r="G76" s="171"/>
      <c r="H76" s="171"/>
      <c r="I76" s="171">
        <f>ROUND(F76*(G76+H76),2)</f>
        <v>0</v>
      </c>
      <c r="J76" s="169">
        <f>ROUND(F76*(N76),2)</f>
        <v>1.94</v>
      </c>
      <c r="K76" s="1">
        <f>ROUND(F76*(O76),2)</f>
        <v>0</v>
      </c>
      <c r="L76" s="1">
        <f>ROUND(F76*(G76),2)</f>
        <v>0</v>
      </c>
      <c r="M76" s="1"/>
      <c r="N76" s="1">
        <v>1939.47</v>
      </c>
      <c r="O76" s="1"/>
      <c r="P76" s="161"/>
      <c r="Q76" s="174"/>
      <c r="R76" s="174"/>
      <c r="S76" s="150"/>
      <c r="V76" s="175"/>
      <c r="Z76">
        <v>0</v>
      </c>
    </row>
    <row r="77" spans="1:26" ht="24.95" customHeight="1">
      <c r="A77" s="172"/>
      <c r="B77" s="169" t="s">
        <v>112</v>
      </c>
      <c r="C77" s="173" t="s">
        <v>190</v>
      </c>
      <c r="D77" s="169" t="s">
        <v>191</v>
      </c>
      <c r="E77" s="169" t="s">
        <v>108</v>
      </c>
      <c r="F77" s="170">
        <v>1.1499999999999999</v>
      </c>
      <c r="G77" s="171"/>
      <c r="H77" s="171"/>
      <c r="I77" s="171">
        <f>ROUND(F77*(G77+H77),2)</f>
        <v>0</v>
      </c>
      <c r="J77" s="169">
        <f>ROUND(F77*(N77),2)</f>
        <v>3.42</v>
      </c>
      <c r="K77" s="1">
        <f>ROUND(F77*(O77),2)</f>
        <v>0</v>
      </c>
      <c r="L77" s="1">
        <f>ROUND(F77*(G77),2)</f>
        <v>0</v>
      </c>
      <c r="M77" s="1"/>
      <c r="N77" s="1">
        <v>2.9699999999999998</v>
      </c>
      <c r="O77" s="1"/>
      <c r="P77" s="161"/>
      <c r="Q77" s="174"/>
      <c r="R77" s="174"/>
      <c r="S77" s="150"/>
      <c r="V77" s="175"/>
      <c r="Z77">
        <v>0</v>
      </c>
    </row>
    <row r="78" spans="1:26">
      <c r="A78" s="150"/>
      <c r="B78" s="150"/>
      <c r="C78" s="150"/>
      <c r="D78" s="150" t="s">
        <v>73</v>
      </c>
      <c r="E78" s="150"/>
      <c r="F78" s="168"/>
      <c r="G78" s="153"/>
      <c r="H78" s="153">
        <f>ROUND((SUM(M72:M77))/1,2)</f>
        <v>0</v>
      </c>
      <c r="I78" s="153">
        <f>ROUND((SUM(I72:I77))/1,2)</f>
        <v>0</v>
      </c>
      <c r="J78" s="150"/>
      <c r="K78" s="150"/>
      <c r="L78" s="150">
        <f>ROUND((SUM(L72:L77))/1,2)</f>
        <v>0</v>
      </c>
      <c r="M78" s="150">
        <f>ROUND((SUM(M72:M77))/1,2)</f>
        <v>0</v>
      </c>
      <c r="N78" s="150"/>
      <c r="O78" s="150"/>
      <c r="P78" s="176">
        <f>ROUND((SUM(P72:P77))/1,2)</f>
        <v>0</v>
      </c>
      <c r="Q78" s="147"/>
      <c r="R78" s="147"/>
      <c r="S78" s="176">
        <f>ROUND((SUM(S72:S77))/1,2)</f>
        <v>0</v>
      </c>
      <c r="T78" s="147"/>
      <c r="U78" s="147"/>
      <c r="V78" s="147"/>
      <c r="W78" s="147"/>
      <c r="X78" s="147"/>
      <c r="Y78" s="147"/>
      <c r="Z78" s="147"/>
    </row>
    <row r="79" spans="1:26">
      <c r="A79" s="1"/>
      <c r="B79" s="1"/>
      <c r="C79" s="1"/>
      <c r="D79" s="1"/>
      <c r="E79" s="1"/>
      <c r="F79" s="161"/>
      <c r="G79" s="143"/>
      <c r="H79" s="143"/>
      <c r="I79" s="143"/>
      <c r="J79" s="1"/>
      <c r="K79" s="1"/>
      <c r="L79" s="1"/>
      <c r="M79" s="1"/>
      <c r="N79" s="1"/>
      <c r="O79" s="1"/>
      <c r="P79" s="1"/>
      <c r="S79" s="1"/>
    </row>
    <row r="80" spans="1:26">
      <c r="A80" s="150"/>
      <c r="B80" s="150"/>
      <c r="C80" s="150"/>
      <c r="D80" s="150" t="s">
        <v>74</v>
      </c>
      <c r="E80" s="150"/>
      <c r="F80" s="168"/>
      <c r="G80" s="151"/>
      <c r="H80" s="151"/>
      <c r="I80" s="151"/>
      <c r="J80" s="150"/>
      <c r="K80" s="150"/>
      <c r="L80" s="150"/>
      <c r="M80" s="150"/>
      <c r="N80" s="150"/>
      <c r="O80" s="150"/>
      <c r="P80" s="150"/>
      <c r="Q80" s="147"/>
      <c r="R80" s="147"/>
      <c r="S80" s="150"/>
      <c r="T80" s="147"/>
      <c r="U80" s="147"/>
      <c r="V80" s="147"/>
      <c r="W80" s="147"/>
      <c r="X80" s="147"/>
      <c r="Y80" s="147"/>
      <c r="Z80" s="147"/>
    </row>
    <row r="81" spans="1:26" ht="24.95" customHeight="1">
      <c r="A81" s="172"/>
      <c r="B81" s="169" t="s">
        <v>192</v>
      </c>
      <c r="C81" s="173" t="s">
        <v>193</v>
      </c>
      <c r="D81" s="169" t="s">
        <v>194</v>
      </c>
      <c r="E81" s="169" t="s">
        <v>108</v>
      </c>
      <c r="F81" s="170">
        <v>3.08</v>
      </c>
      <c r="G81" s="171"/>
      <c r="H81" s="171"/>
      <c r="I81" s="171">
        <f>ROUND(F81*(G81+H81),2)</f>
        <v>0</v>
      </c>
      <c r="J81" s="169">
        <f>ROUND(F81*(N81),2)</f>
        <v>81.31</v>
      </c>
      <c r="K81" s="1">
        <f>ROUND(F81*(O81),2)</f>
        <v>0</v>
      </c>
      <c r="L81" s="1">
        <f>ROUND(F81*(G81),2)</f>
        <v>0</v>
      </c>
      <c r="M81" s="1"/>
      <c r="N81" s="1">
        <v>26.4</v>
      </c>
      <c r="O81" s="1"/>
      <c r="P81" s="168">
        <v>9.2499999999999995E-3</v>
      </c>
      <c r="Q81" s="174"/>
      <c r="R81" s="174">
        <v>9.2499999999999995E-3</v>
      </c>
      <c r="S81" s="150">
        <f>ROUND(F81*(R81),3)</f>
        <v>2.8000000000000001E-2</v>
      </c>
      <c r="V81" s="175"/>
      <c r="Z81">
        <v>0</v>
      </c>
    </row>
    <row r="82" spans="1:26" ht="24.95" customHeight="1">
      <c r="A82" s="172"/>
      <c r="B82" s="169" t="s">
        <v>192</v>
      </c>
      <c r="C82" s="173" t="s">
        <v>195</v>
      </c>
      <c r="D82" s="169" t="s">
        <v>196</v>
      </c>
      <c r="E82" s="169" t="s">
        <v>187</v>
      </c>
      <c r="F82" s="170">
        <v>0.6</v>
      </c>
      <c r="G82" s="177"/>
      <c r="H82" s="177"/>
      <c r="I82" s="177">
        <f>ROUND(F82*(G82+H82),2)</f>
        <v>0</v>
      </c>
      <c r="J82" s="169">
        <f>ROUND(F82*(N82),2)</f>
        <v>12.61</v>
      </c>
      <c r="K82" s="1">
        <f>ROUND(F82*(O82),2)</f>
        <v>0</v>
      </c>
      <c r="L82" s="1">
        <f>ROUND(F82*(G82),2)</f>
        <v>0</v>
      </c>
      <c r="M82" s="1"/>
      <c r="N82" s="1">
        <v>21.02</v>
      </c>
      <c r="O82" s="1"/>
      <c r="P82" s="161"/>
      <c r="Q82" s="174"/>
      <c r="R82" s="174"/>
      <c r="S82" s="150"/>
      <c r="V82" s="175"/>
      <c r="Z82">
        <v>0</v>
      </c>
    </row>
    <row r="83" spans="1:26" ht="24.95" customHeight="1">
      <c r="A83" s="172"/>
      <c r="B83" s="169" t="s">
        <v>123</v>
      </c>
      <c r="C83" s="173" t="s">
        <v>197</v>
      </c>
      <c r="D83" s="169" t="s">
        <v>198</v>
      </c>
      <c r="E83" s="169" t="s">
        <v>108</v>
      </c>
      <c r="F83" s="170">
        <v>30.47</v>
      </c>
      <c r="G83" s="171"/>
      <c r="H83" s="171"/>
      <c r="I83" s="171">
        <f>ROUND(F83*(G83+H83),2)</f>
        <v>0</v>
      </c>
      <c r="J83" s="169">
        <f>ROUND(F83*(N83),2)</f>
        <v>428.71</v>
      </c>
      <c r="K83" s="1">
        <f>ROUND(F83*(O83),2)</f>
        <v>0</v>
      </c>
      <c r="L83" s="1">
        <f>ROUND(F83*(G83),2)</f>
        <v>0</v>
      </c>
      <c r="M83" s="1"/>
      <c r="N83" s="1">
        <v>14.07</v>
      </c>
      <c r="O83" s="1"/>
      <c r="P83" s="161"/>
      <c r="Q83" s="174"/>
      <c r="R83" s="174"/>
      <c r="S83" s="150"/>
      <c r="V83" s="175"/>
      <c r="Z83">
        <v>0</v>
      </c>
    </row>
    <row r="84" spans="1:26" ht="24.95" customHeight="1">
      <c r="A84" s="172"/>
      <c r="B84" s="169" t="s">
        <v>123</v>
      </c>
      <c r="C84" s="173" t="s">
        <v>199</v>
      </c>
      <c r="D84" s="169" t="s">
        <v>200</v>
      </c>
      <c r="E84" s="169" t="s">
        <v>108</v>
      </c>
      <c r="F84" s="170">
        <v>53.466999999999999</v>
      </c>
      <c r="G84" s="171"/>
      <c r="H84" s="171"/>
      <c r="I84" s="171">
        <f>ROUND(F84*(G84+H84),2)</f>
        <v>0</v>
      </c>
      <c r="J84" s="169">
        <f>ROUND(F84*(N84),2)</f>
        <v>1592.25</v>
      </c>
      <c r="K84" s="1">
        <f>ROUND(F84*(O84),2)</f>
        <v>0</v>
      </c>
      <c r="L84" s="1">
        <f>ROUND(F84*(G84),2)</f>
        <v>0</v>
      </c>
      <c r="M84" s="1"/>
      <c r="N84" s="1">
        <v>29.78</v>
      </c>
      <c r="O84" s="1"/>
      <c r="P84" s="161"/>
      <c r="Q84" s="174"/>
      <c r="R84" s="174"/>
      <c r="S84" s="150"/>
      <c r="V84" s="175"/>
      <c r="Z84">
        <v>0</v>
      </c>
    </row>
    <row r="85" spans="1:26">
      <c r="A85" s="150"/>
      <c r="B85" s="150"/>
      <c r="C85" s="150"/>
      <c r="D85" s="150" t="s">
        <v>74</v>
      </c>
      <c r="E85" s="150"/>
      <c r="F85" s="168"/>
      <c r="G85" s="153"/>
      <c r="H85" s="153">
        <f>ROUND((SUM(M80:M84))/1,2)</f>
        <v>0</v>
      </c>
      <c r="I85" s="153">
        <f>ROUND((SUM(I80:I84))/1,2)</f>
        <v>0</v>
      </c>
      <c r="J85" s="150"/>
      <c r="K85" s="150"/>
      <c r="L85" s="150">
        <f>ROUND((SUM(L80:L84))/1,2)</f>
        <v>0</v>
      </c>
      <c r="M85" s="150">
        <f>ROUND((SUM(M80:M84))/1,2)</f>
        <v>0</v>
      </c>
      <c r="N85" s="150"/>
      <c r="O85" s="150"/>
      <c r="P85" s="176">
        <f>ROUND((SUM(P80:P84))/1,2)</f>
        <v>0.01</v>
      </c>
      <c r="Q85" s="147"/>
      <c r="R85" s="147"/>
      <c r="S85" s="176">
        <f>ROUND((SUM(S80:S84))/1,2)</f>
        <v>0.03</v>
      </c>
      <c r="T85" s="147"/>
      <c r="U85" s="147"/>
      <c r="V85" s="147"/>
      <c r="W85" s="147"/>
      <c r="X85" s="147"/>
      <c r="Y85" s="147"/>
      <c r="Z85" s="147"/>
    </row>
    <row r="86" spans="1:26">
      <c r="A86" s="1"/>
      <c r="B86" s="1"/>
      <c r="C86" s="1"/>
      <c r="D86" s="1"/>
      <c r="E86" s="1"/>
      <c r="F86" s="161"/>
      <c r="G86" s="143"/>
      <c r="H86" s="143"/>
      <c r="I86" s="143"/>
      <c r="J86" s="1"/>
      <c r="K86" s="1"/>
      <c r="L86" s="1"/>
      <c r="M86" s="1"/>
      <c r="N86" s="1"/>
      <c r="O86" s="1"/>
      <c r="P86" s="1"/>
      <c r="S86" s="1"/>
    </row>
    <row r="87" spans="1:26">
      <c r="A87" s="150"/>
      <c r="B87" s="150"/>
      <c r="C87" s="150"/>
      <c r="D87" s="150" t="s">
        <v>75</v>
      </c>
      <c r="E87" s="150"/>
      <c r="F87" s="168"/>
      <c r="G87" s="151"/>
      <c r="H87" s="151"/>
      <c r="I87" s="151"/>
      <c r="J87" s="150"/>
      <c r="K87" s="150"/>
      <c r="L87" s="150"/>
      <c r="M87" s="150"/>
      <c r="N87" s="150"/>
      <c r="O87" s="150"/>
      <c r="P87" s="150"/>
      <c r="Q87" s="147"/>
      <c r="R87" s="147"/>
      <c r="S87" s="150"/>
      <c r="T87" s="147"/>
      <c r="U87" s="147"/>
      <c r="V87" s="147"/>
      <c r="W87" s="147"/>
      <c r="X87" s="147"/>
      <c r="Y87" s="147"/>
      <c r="Z87" s="147"/>
    </row>
    <row r="88" spans="1:26" ht="24.95" customHeight="1">
      <c r="A88" s="172"/>
      <c r="B88" s="169" t="s">
        <v>201</v>
      </c>
      <c r="C88" s="173" t="s">
        <v>202</v>
      </c>
      <c r="D88" s="169" t="s">
        <v>203</v>
      </c>
      <c r="E88" s="169" t="s">
        <v>173</v>
      </c>
      <c r="F88" s="170">
        <v>21.8</v>
      </c>
      <c r="G88" s="171"/>
      <c r="H88" s="171"/>
      <c r="I88" s="171">
        <f t="shared" ref="I88:I94" si="8">ROUND(F88*(G88+H88),2)</f>
        <v>0</v>
      </c>
      <c r="J88" s="169">
        <f t="shared" ref="J88:J94" si="9">ROUND(F88*(N88),2)</f>
        <v>127.97</v>
      </c>
      <c r="K88" s="1">
        <f t="shared" ref="K88:K94" si="10">ROUND(F88*(O88),2)</f>
        <v>0</v>
      </c>
      <c r="L88" s="1">
        <f t="shared" ref="L88:L94" si="11">ROUND(F88*(G88),2)</f>
        <v>0</v>
      </c>
      <c r="M88" s="1"/>
      <c r="N88" s="1">
        <v>5.87</v>
      </c>
      <c r="O88" s="1"/>
      <c r="P88" s="168">
        <v>6.0000000000000002E-5</v>
      </c>
      <c r="Q88" s="174"/>
      <c r="R88" s="174">
        <v>6.0000000000000002E-5</v>
      </c>
      <c r="S88" s="150">
        <f>ROUND(F88*(R88),3)</f>
        <v>1E-3</v>
      </c>
      <c r="V88" s="175"/>
      <c r="Z88">
        <v>0</v>
      </c>
    </row>
    <row r="89" spans="1:26" ht="24.95" customHeight="1">
      <c r="A89" s="172"/>
      <c r="B89" s="169" t="s">
        <v>201</v>
      </c>
      <c r="C89" s="173" t="s">
        <v>204</v>
      </c>
      <c r="D89" s="169" t="s">
        <v>205</v>
      </c>
      <c r="E89" s="169" t="s">
        <v>187</v>
      </c>
      <c r="F89" s="170">
        <v>0.8</v>
      </c>
      <c r="G89" s="177"/>
      <c r="H89" s="177"/>
      <c r="I89" s="177">
        <f t="shared" si="8"/>
        <v>0</v>
      </c>
      <c r="J89" s="169">
        <f t="shared" si="9"/>
        <v>196.16</v>
      </c>
      <c r="K89" s="1">
        <f t="shared" si="10"/>
        <v>0</v>
      </c>
      <c r="L89" s="1">
        <f t="shared" si="11"/>
        <v>0</v>
      </c>
      <c r="M89" s="1"/>
      <c r="N89" s="1">
        <v>245.2</v>
      </c>
      <c r="O89" s="1"/>
      <c r="P89" s="161"/>
      <c r="Q89" s="174"/>
      <c r="R89" s="174"/>
      <c r="S89" s="150"/>
      <c r="V89" s="175"/>
      <c r="Z89">
        <v>0</v>
      </c>
    </row>
    <row r="90" spans="1:26" ht="24.95" customHeight="1">
      <c r="A90" s="172"/>
      <c r="B90" s="169" t="s">
        <v>123</v>
      </c>
      <c r="C90" s="173" t="s">
        <v>206</v>
      </c>
      <c r="D90" s="169" t="s">
        <v>207</v>
      </c>
      <c r="E90" s="169" t="s">
        <v>108</v>
      </c>
      <c r="F90" s="170">
        <v>6.07</v>
      </c>
      <c r="G90" s="171"/>
      <c r="H90" s="171"/>
      <c r="I90" s="171">
        <f t="shared" si="8"/>
        <v>0</v>
      </c>
      <c r="J90" s="169">
        <f t="shared" si="9"/>
        <v>157.46</v>
      </c>
      <c r="K90" s="1">
        <f t="shared" si="10"/>
        <v>0</v>
      </c>
      <c r="L90" s="1">
        <f t="shared" si="11"/>
        <v>0</v>
      </c>
      <c r="M90" s="1"/>
      <c r="N90" s="1">
        <v>25.94</v>
      </c>
      <c r="O90" s="1"/>
      <c r="P90" s="161"/>
      <c r="Q90" s="174"/>
      <c r="R90" s="174"/>
      <c r="S90" s="150"/>
      <c r="V90" s="175"/>
      <c r="Z90">
        <v>0</v>
      </c>
    </row>
    <row r="91" spans="1:26" ht="24.95" customHeight="1">
      <c r="A91" s="172"/>
      <c r="B91" s="169" t="s">
        <v>123</v>
      </c>
      <c r="C91" s="173" t="s">
        <v>208</v>
      </c>
      <c r="D91" s="169" t="s">
        <v>209</v>
      </c>
      <c r="E91" s="169" t="s">
        <v>210</v>
      </c>
      <c r="F91" s="170">
        <v>3693.34</v>
      </c>
      <c r="G91" s="171"/>
      <c r="H91" s="171"/>
      <c r="I91" s="171">
        <f t="shared" si="8"/>
        <v>0</v>
      </c>
      <c r="J91" s="169">
        <f t="shared" si="9"/>
        <v>8310.02</v>
      </c>
      <c r="K91" s="1">
        <f t="shared" si="10"/>
        <v>0</v>
      </c>
      <c r="L91" s="1">
        <f t="shared" si="11"/>
        <v>0</v>
      </c>
      <c r="M91" s="1"/>
      <c r="N91" s="1">
        <v>2.25</v>
      </c>
      <c r="O91" s="1"/>
      <c r="P91" s="161"/>
      <c r="Q91" s="174"/>
      <c r="R91" s="174"/>
      <c r="S91" s="150"/>
      <c r="V91" s="175"/>
      <c r="Z91">
        <v>0</v>
      </c>
    </row>
    <row r="92" spans="1:26" ht="24.95" customHeight="1">
      <c r="A92" s="172"/>
      <c r="B92" s="169" t="s">
        <v>123</v>
      </c>
      <c r="C92" s="173" t="s">
        <v>211</v>
      </c>
      <c r="D92" s="169" t="s">
        <v>212</v>
      </c>
      <c r="E92" s="169" t="s">
        <v>173</v>
      </c>
      <c r="F92" s="170">
        <v>6.16</v>
      </c>
      <c r="G92" s="171"/>
      <c r="H92" s="171"/>
      <c r="I92" s="171">
        <f t="shared" si="8"/>
        <v>0</v>
      </c>
      <c r="J92" s="169">
        <f t="shared" si="9"/>
        <v>85.56</v>
      </c>
      <c r="K92" s="1">
        <f t="shared" si="10"/>
        <v>0</v>
      </c>
      <c r="L92" s="1">
        <f t="shared" si="11"/>
        <v>0</v>
      </c>
      <c r="M92" s="1"/>
      <c r="N92" s="1">
        <v>13.89</v>
      </c>
      <c r="O92" s="1"/>
      <c r="P92" s="161"/>
      <c r="Q92" s="174"/>
      <c r="R92" s="174"/>
      <c r="S92" s="150"/>
      <c r="V92" s="175"/>
      <c r="Z92">
        <v>0</v>
      </c>
    </row>
    <row r="93" spans="1:26" ht="24.95" customHeight="1">
      <c r="A93" s="172"/>
      <c r="B93" s="169" t="s">
        <v>112</v>
      </c>
      <c r="C93" s="173" t="s">
        <v>213</v>
      </c>
      <c r="D93" s="169" t="s">
        <v>214</v>
      </c>
      <c r="E93" s="169" t="s">
        <v>156</v>
      </c>
      <c r="F93" s="170">
        <v>1</v>
      </c>
      <c r="G93" s="171"/>
      <c r="H93" s="171"/>
      <c r="I93" s="171">
        <f t="shared" si="8"/>
        <v>0</v>
      </c>
      <c r="J93" s="169">
        <f t="shared" si="9"/>
        <v>1250</v>
      </c>
      <c r="K93" s="1">
        <f t="shared" si="10"/>
        <v>0</v>
      </c>
      <c r="L93" s="1">
        <f t="shared" si="11"/>
        <v>0</v>
      </c>
      <c r="M93" s="1"/>
      <c r="N93" s="1">
        <v>1250</v>
      </c>
      <c r="O93" s="1"/>
      <c r="P93" s="161"/>
      <c r="Q93" s="174"/>
      <c r="R93" s="174"/>
      <c r="S93" s="150"/>
      <c r="V93" s="175"/>
      <c r="Z93">
        <v>0</v>
      </c>
    </row>
    <row r="94" spans="1:26" ht="24.95" customHeight="1">
      <c r="A94" s="172"/>
      <c r="B94" s="169" t="s">
        <v>112</v>
      </c>
      <c r="C94" s="173" t="s">
        <v>215</v>
      </c>
      <c r="D94" s="169" t="s">
        <v>216</v>
      </c>
      <c r="E94" s="169" t="s">
        <v>210</v>
      </c>
      <c r="F94" s="170">
        <v>3693.34</v>
      </c>
      <c r="G94" s="171"/>
      <c r="H94" s="171"/>
      <c r="I94" s="171">
        <f t="shared" si="8"/>
        <v>0</v>
      </c>
      <c r="J94" s="169">
        <f t="shared" si="9"/>
        <v>12852.82</v>
      </c>
      <c r="K94" s="1">
        <f t="shared" si="10"/>
        <v>0</v>
      </c>
      <c r="L94" s="1">
        <f t="shared" si="11"/>
        <v>0</v>
      </c>
      <c r="M94" s="1"/>
      <c r="N94" s="1">
        <v>3.48</v>
      </c>
      <c r="O94" s="1"/>
      <c r="P94" s="161"/>
      <c r="Q94" s="174"/>
      <c r="R94" s="174"/>
      <c r="S94" s="150"/>
      <c r="V94" s="175"/>
      <c r="Z94">
        <v>0</v>
      </c>
    </row>
    <row r="95" spans="1:26">
      <c r="A95" s="150"/>
      <c r="B95" s="150"/>
      <c r="C95" s="150"/>
      <c r="D95" s="150" t="s">
        <v>75</v>
      </c>
      <c r="E95" s="150"/>
      <c r="F95" s="168"/>
      <c r="G95" s="153"/>
      <c r="H95" s="153">
        <f>ROUND((SUM(M87:M94))/1,2)</f>
        <v>0</v>
      </c>
      <c r="I95" s="153">
        <f>ROUND((SUM(I87:I94))/1,2)</f>
        <v>0</v>
      </c>
      <c r="J95" s="150"/>
      <c r="K95" s="150"/>
      <c r="L95" s="150">
        <f>ROUND((SUM(L87:L94))/1,2)</f>
        <v>0</v>
      </c>
      <c r="M95" s="150">
        <f>ROUND((SUM(M87:M94))/1,2)</f>
        <v>0</v>
      </c>
      <c r="N95" s="150"/>
      <c r="O95" s="150"/>
      <c r="P95" s="176">
        <f>ROUND((SUM(P87:P94))/1,2)</f>
        <v>0</v>
      </c>
      <c r="Q95" s="147"/>
      <c r="R95" s="147"/>
      <c r="S95" s="176">
        <f>ROUND((SUM(S87:S94))/1,2)</f>
        <v>0</v>
      </c>
      <c r="T95" s="147"/>
      <c r="U95" s="147"/>
      <c r="V95" s="147"/>
      <c r="W95" s="147"/>
      <c r="X95" s="147"/>
      <c r="Y95" s="147"/>
      <c r="Z95" s="147"/>
    </row>
    <row r="96" spans="1:26">
      <c r="A96" s="1"/>
      <c r="B96" s="1"/>
      <c r="C96" s="1"/>
      <c r="D96" s="1"/>
      <c r="E96" s="1"/>
      <c r="F96" s="161"/>
      <c r="G96" s="143"/>
      <c r="H96" s="143"/>
      <c r="I96" s="143"/>
      <c r="J96" s="1"/>
      <c r="K96" s="1"/>
      <c r="L96" s="1"/>
      <c r="M96" s="1"/>
      <c r="N96" s="1"/>
      <c r="O96" s="1"/>
      <c r="P96" s="1"/>
      <c r="S96" s="1"/>
    </row>
    <row r="97" spans="1:26">
      <c r="A97" s="150"/>
      <c r="B97" s="150"/>
      <c r="C97" s="150"/>
      <c r="D97" s="150" t="s">
        <v>76</v>
      </c>
      <c r="E97" s="150"/>
      <c r="F97" s="168"/>
      <c r="G97" s="151"/>
      <c r="H97" s="151"/>
      <c r="I97" s="151"/>
      <c r="J97" s="150"/>
      <c r="K97" s="150"/>
      <c r="L97" s="150"/>
      <c r="M97" s="150"/>
      <c r="N97" s="150"/>
      <c r="O97" s="150"/>
      <c r="P97" s="150"/>
      <c r="Q97" s="147"/>
      <c r="R97" s="147"/>
      <c r="S97" s="150"/>
      <c r="T97" s="147"/>
      <c r="U97" s="147"/>
      <c r="V97" s="147"/>
      <c r="W97" s="147"/>
      <c r="X97" s="147"/>
      <c r="Y97" s="147"/>
      <c r="Z97" s="147"/>
    </row>
    <row r="98" spans="1:26" ht="24.95" customHeight="1">
      <c r="A98" s="172"/>
      <c r="B98" s="169" t="s">
        <v>217</v>
      </c>
      <c r="C98" s="173" t="s">
        <v>218</v>
      </c>
      <c r="D98" s="169" t="s">
        <v>219</v>
      </c>
      <c r="E98" s="169" t="s">
        <v>173</v>
      </c>
      <c r="F98" s="170">
        <v>14.1</v>
      </c>
      <c r="G98" s="171"/>
      <c r="H98" s="171"/>
      <c r="I98" s="171">
        <f t="shared" ref="I98:I104" si="12">ROUND(F98*(G98+H98),2)</f>
        <v>0</v>
      </c>
      <c r="J98" s="169">
        <f t="shared" ref="J98:J104" si="13">ROUND(F98*(N98),2)</f>
        <v>44.56</v>
      </c>
      <c r="K98" s="1">
        <f t="shared" ref="K98:K104" si="14">ROUND(F98*(O98),2)</f>
        <v>0</v>
      </c>
      <c r="L98" s="1">
        <f t="shared" ref="L98:L104" si="15">ROUND(F98*(G98),2)</f>
        <v>0</v>
      </c>
      <c r="M98" s="1"/>
      <c r="N98" s="1">
        <v>3.16</v>
      </c>
      <c r="O98" s="1"/>
      <c r="P98" s="168">
        <v>9.7000000000000005E-4</v>
      </c>
      <c r="Q98" s="174"/>
      <c r="R98" s="174">
        <v>9.7000000000000005E-4</v>
      </c>
      <c r="S98" s="150">
        <f>ROUND(F98*(R98),3)</f>
        <v>1.4E-2</v>
      </c>
      <c r="V98" s="175"/>
      <c r="Z98">
        <v>0</v>
      </c>
    </row>
    <row r="99" spans="1:26" ht="24.95" customHeight="1">
      <c r="A99" s="172"/>
      <c r="B99" s="169" t="s">
        <v>217</v>
      </c>
      <c r="C99" s="173" t="s">
        <v>220</v>
      </c>
      <c r="D99" s="169" t="s">
        <v>221</v>
      </c>
      <c r="E99" s="169" t="s">
        <v>108</v>
      </c>
      <c r="F99" s="170">
        <v>22.992000000000001</v>
      </c>
      <c r="G99" s="171"/>
      <c r="H99" s="171"/>
      <c r="I99" s="171">
        <f t="shared" si="12"/>
        <v>0</v>
      </c>
      <c r="J99" s="169">
        <f t="shared" si="13"/>
        <v>426.73</v>
      </c>
      <c r="K99" s="1">
        <f t="shared" si="14"/>
        <v>0</v>
      </c>
      <c r="L99" s="1">
        <f t="shared" si="15"/>
        <v>0</v>
      </c>
      <c r="M99" s="1"/>
      <c r="N99" s="1">
        <v>18.559999999999999</v>
      </c>
      <c r="O99" s="1"/>
      <c r="P99" s="168">
        <v>5.3E-3</v>
      </c>
      <c r="Q99" s="174"/>
      <c r="R99" s="174">
        <v>5.3E-3</v>
      </c>
      <c r="S99" s="150">
        <f>ROUND(F99*(R99),3)</f>
        <v>0.122</v>
      </c>
      <c r="V99" s="175"/>
      <c r="Z99">
        <v>0</v>
      </c>
    </row>
    <row r="100" spans="1:26" ht="24.95" customHeight="1">
      <c r="A100" s="172"/>
      <c r="B100" s="169" t="s">
        <v>217</v>
      </c>
      <c r="C100" s="173" t="s">
        <v>222</v>
      </c>
      <c r="D100" s="169" t="s">
        <v>223</v>
      </c>
      <c r="E100" s="169" t="s">
        <v>187</v>
      </c>
      <c r="F100" s="170">
        <v>3.55</v>
      </c>
      <c r="G100" s="177"/>
      <c r="H100" s="177"/>
      <c r="I100" s="177">
        <f t="shared" si="12"/>
        <v>0</v>
      </c>
      <c r="J100" s="169">
        <f t="shared" si="13"/>
        <v>36.53</v>
      </c>
      <c r="K100" s="1">
        <f t="shared" si="14"/>
        <v>0</v>
      </c>
      <c r="L100" s="1">
        <f t="shared" si="15"/>
        <v>0</v>
      </c>
      <c r="M100" s="1"/>
      <c r="N100" s="1">
        <v>10.29</v>
      </c>
      <c r="O100" s="1"/>
      <c r="P100" s="161"/>
      <c r="Q100" s="174"/>
      <c r="R100" s="174"/>
      <c r="S100" s="150"/>
      <c r="V100" s="175"/>
      <c r="Z100">
        <v>0</v>
      </c>
    </row>
    <row r="101" spans="1:26" ht="24.95" customHeight="1">
      <c r="A101" s="172"/>
      <c r="B101" s="169" t="s">
        <v>123</v>
      </c>
      <c r="C101" s="173" t="s">
        <v>224</v>
      </c>
      <c r="D101" s="169" t="s">
        <v>225</v>
      </c>
      <c r="E101" s="169" t="s">
        <v>108</v>
      </c>
      <c r="F101" s="170">
        <v>25.12</v>
      </c>
      <c r="G101" s="171"/>
      <c r="H101" s="171"/>
      <c r="I101" s="171">
        <f t="shared" si="12"/>
        <v>0</v>
      </c>
      <c r="J101" s="169">
        <f t="shared" si="13"/>
        <v>66.569999999999993</v>
      </c>
      <c r="K101" s="1">
        <f t="shared" si="14"/>
        <v>0</v>
      </c>
      <c r="L101" s="1">
        <f t="shared" si="15"/>
        <v>0</v>
      </c>
      <c r="M101" s="1"/>
      <c r="N101" s="1">
        <v>2.65</v>
      </c>
      <c r="O101" s="1"/>
      <c r="P101" s="161"/>
      <c r="Q101" s="174"/>
      <c r="R101" s="174"/>
      <c r="S101" s="150"/>
      <c r="V101" s="175"/>
      <c r="Z101">
        <v>0</v>
      </c>
    </row>
    <row r="102" spans="1:26" ht="24.95" customHeight="1">
      <c r="A102" s="172"/>
      <c r="B102" s="169" t="s">
        <v>112</v>
      </c>
      <c r="C102" s="173" t="s">
        <v>226</v>
      </c>
      <c r="D102" s="169" t="s">
        <v>227</v>
      </c>
      <c r="E102" s="169" t="s">
        <v>210</v>
      </c>
      <c r="F102" s="170">
        <v>79.668999999999997</v>
      </c>
      <c r="G102" s="171"/>
      <c r="H102" s="171"/>
      <c r="I102" s="171">
        <f t="shared" si="12"/>
        <v>0</v>
      </c>
      <c r="J102" s="169">
        <f t="shared" si="13"/>
        <v>70.11</v>
      </c>
      <c r="K102" s="1">
        <f t="shared" si="14"/>
        <v>0</v>
      </c>
      <c r="L102" s="1">
        <f t="shared" si="15"/>
        <v>0</v>
      </c>
      <c r="M102" s="1"/>
      <c r="N102" s="1">
        <v>0.88</v>
      </c>
      <c r="O102" s="1"/>
      <c r="P102" s="161"/>
      <c r="Q102" s="174"/>
      <c r="R102" s="174"/>
      <c r="S102" s="150"/>
      <c r="V102" s="175"/>
      <c r="Z102">
        <v>0</v>
      </c>
    </row>
    <row r="103" spans="1:26" ht="24.95" customHeight="1">
      <c r="A103" s="172"/>
      <c r="B103" s="169" t="s">
        <v>112</v>
      </c>
      <c r="C103" s="173" t="s">
        <v>228</v>
      </c>
      <c r="D103" s="169" t="s">
        <v>229</v>
      </c>
      <c r="E103" s="169" t="s">
        <v>210</v>
      </c>
      <c r="F103" s="170">
        <v>8.4499999999999993</v>
      </c>
      <c r="G103" s="171"/>
      <c r="H103" s="169"/>
      <c r="I103" s="171">
        <f t="shared" si="12"/>
        <v>0</v>
      </c>
      <c r="J103" s="169">
        <f t="shared" si="13"/>
        <v>25.35</v>
      </c>
      <c r="K103" s="1">
        <f t="shared" si="14"/>
        <v>0</v>
      </c>
      <c r="L103" s="1">
        <f t="shared" si="15"/>
        <v>0</v>
      </c>
      <c r="M103" s="1"/>
      <c r="N103" s="1">
        <v>3</v>
      </c>
      <c r="O103" s="1"/>
      <c r="P103" s="161"/>
      <c r="Q103" s="174"/>
      <c r="R103" s="174"/>
      <c r="S103" s="150"/>
      <c r="V103" s="175"/>
      <c r="Z103">
        <v>0</v>
      </c>
    </row>
    <row r="104" spans="1:26" ht="24.95" customHeight="1">
      <c r="A104" s="172"/>
      <c r="B104" s="169" t="s">
        <v>112</v>
      </c>
      <c r="C104" s="173" t="s">
        <v>230</v>
      </c>
      <c r="D104" s="169" t="s">
        <v>231</v>
      </c>
      <c r="E104" s="169" t="s">
        <v>108</v>
      </c>
      <c r="F104" s="170">
        <v>26.361999999999998</v>
      </c>
      <c r="G104" s="171"/>
      <c r="H104" s="169"/>
      <c r="I104" s="171">
        <f t="shared" si="12"/>
        <v>0</v>
      </c>
      <c r="J104" s="169">
        <f t="shared" si="13"/>
        <v>395.43</v>
      </c>
      <c r="K104" s="1">
        <f t="shared" si="14"/>
        <v>0</v>
      </c>
      <c r="L104" s="1">
        <f t="shared" si="15"/>
        <v>0</v>
      </c>
      <c r="M104" s="1"/>
      <c r="N104" s="1">
        <v>15</v>
      </c>
      <c r="O104" s="1"/>
      <c r="P104" s="161"/>
      <c r="Q104" s="174"/>
      <c r="R104" s="174"/>
      <c r="S104" s="150"/>
      <c r="V104" s="175"/>
      <c r="Z104">
        <v>0</v>
      </c>
    </row>
    <row r="105" spans="1:26">
      <c r="A105" s="150"/>
      <c r="B105" s="150"/>
      <c r="C105" s="150"/>
      <c r="D105" s="150" t="s">
        <v>76</v>
      </c>
      <c r="E105" s="150"/>
      <c r="F105" s="150"/>
      <c r="G105" s="153"/>
      <c r="H105" s="153">
        <f>ROUND((SUM(M97:M104))/1,2)</f>
        <v>0</v>
      </c>
      <c r="I105" s="153">
        <f>ROUND((SUM(I97:I104))/1,2)</f>
        <v>0</v>
      </c>
      <c r="J105" s="150"/>
      <c r="K105" s="150"/>
      <c r="L105" s="150">
        <f>ROUND((SUM(L97:L104))/1,2)</f>
        <v>0</v>
      </c>
      <c r="M105" s="150">
        <f>ROUND((SUM(M97:M104))/1,2)</f>
        <v>0</v>
      </c>
      <c r="N105" s="150"/>
      <c r="O105" s="150"/>
      <c r="P105" s="176">
        <f>ROUND((SUM(P97:P104))/1,2)</f>
        <v>0.01</v>
      </c>
      <c r="Q105" s="147"/>
      <c r="R105" s="147"/>
      <c r="S105" s="176">
        <f>ROUND((SUM(S97:S104))/1,2)</f>
        <v>0.14000000000000001</v>
      </c>
      <c r="T105" s="147"/>
      <c r="U105" s="147"/>
      <c r="V105" s="147"/>
      <c r="W105" s="147"/>
      <c r="X105" s="147"/>
      <c r="Y105" s="147"/>
      <c r="Z105" s="147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S106" s="1"/>
    </row>
    <row r="107" spans="1:26">
      <c r="A107" s="150"/>
      <c r="B107" s="150"/>
      <c r="C107" s="150"/>
      <c r="D107" s="150" t="s">
        <v>77</v>
      </c>
      <c r="E107" s="150"/>
      <c r="F107" s="150"/>
      <c r="G107" s="150"/>
      <c r="H107" s="150"/>
      <c r="I107" s="150"/>
      <c r="J107" s="150"/>
      <c r="K107" s="150"/>
      <c r="L107" s="150"/>
      <c r="M107" s="150"/>
      <c r="N107" s="150"/>
      <c r="O107" s="150"/>
      <c r="P107" s="150"/>
      <c r="Q107" s="147"/>
      <c r="R107" s="147"/>
      <c r="S107" s="150"/>
      <c r="T107" s="147"/>
      <c r="U107" s="147"/>
      <c r="V107" s="147"/>
      <c r="W107" s="147"/>
      <c r="X107" s="147"/>
      <c r="Y107" s="147"/>
      <c r="Z107" s="147"/>
    </row>
    <row r="108" spans="1:26" ht="24.95" customHeight="1">
      <c r="A108" s="172"/>
      <c r="B108" s="169" t="s">
        <v>232</v>
      </c>
      <c r="C108" s="173" t="s">
        <v>233</v>
      </c>
      <c r="D108" s="169" t="s">
        <v>234</v>
      </c>
      <c r="E108" s="169" t="s">
        <v>108</v>
      </c>
      <c r="F108" s="170">
        <v>88.917000000000002</v>
      </c>
      <c r="G108" s="171"/>
      <c r="H108" s="169"/>
      <c r="I108" s="171">
        <f>ROUND(F108*(G108+H108),2)</f>
        <v>0</v>
      </c>
      <c r="J108" s="169">
        <f>ROUND(F108*(N108),2)</f>
        <v>53.35</v>
      </c>
      <c r="K108" s="1">
        <f>ROUND(F108*(O108),2)</f>
        <v>0</v>
      </c>
      <c r="L108" s="1">
        <f>ROUND(F108*(G108),2)</f>
        <v>0</v>
      </c>
      <c r="M108" s="1"/>
      <c r="N108" s="1">
        <v>0.6</v>
      </c>
      <c r="O108" s="1"/>
      <c r="P108" s="168">
        <v>1E-4</v>
      </c>
      <c r="Q108" s="174"/>
      <c r="R108" s="174">
        <v>1E-4</v>
      </c>
      <c r="S108" s="150">
        <f>ROUND(F108*(R108),3)</f>
        <v>8.9999999999999993E-3</v>
      </c>
      <c r="V108" s="175"/>
      <c r="Z108">
        <v>0</v>
      </c>
    </row>
    <row r="109" spans="1:26" ht="24.95" customHeight="1">
      <c r="A109" s="172"/>
      <c r="B109" s="169" t="s">
        <v>123</v>
      </c>
      <c r="C109" s="173" t="s">
        <v>235</v>
      </c>
      <c r="D109" s="169" t="s">
        <v>236</v>
      </c>
      <c r="E109" s="169" t="s">
        <v>108</v>
      </c>
      <c r="F109" s="170">
        <v>88.917000000000002</v>
      </c>
      <c r="G109" s="171"/>
      <c r="H109" s="169"/>
      <c r="I109" s="171">
        <f>ROUND(F109*(G109+H109),2)</f>
        <v>0</v>
      </c>
      <c r="J109" s="169">
        <f>ROUND(F109*(N109),2)</f>
        <v>227.63</v>
      </c>
      <c r="K109" s="1">
        <f>ROUND(F109*(O109),2)</f>
        <v>0</v>
      </c>
      <c r="L109" s="1">
        <f>ROUND(F109*(G109),2)</f>
        <v>0</v>
      </c>
      <c r="M109" s="1"/>
      <c r="N109" s="1">
        <v>2.56</v>
      </c>
      <c r="O109" s="1"/>
      <c r="P109" s="161"/>
      <c r="Q109" s="174"/>
      <c r="R109" s="174"/>
      <c r="S109" s="150"/>
      <c r="V109" s="175"/>
      <c r="Z109">
        <v>0</v>
      </c>
    </row>
    <row r="110" spans="1:26">
      <c r="A110" s="150"/>
      <c r="B110" s="150"/>
      <c r="C110" s="150"/>
      <c r="D110" s="150" t="s">
        <v>77</v>
      </c>
      <c r="E110" s="150"/>
      <c r="F110" s="150"/>
      <c r="G110" s="153"/>
      <c r="H110" s="153"/>
      <c r="I110" s="153">
        <f>ROUND((SUM(I107:I109))/1,2)</f>
        <v>0</v>
      </c>
      <c r="J110" s="150"/>
      <c r="K110" s="150"/>
      <c r="L110" s="150">
        <f>ROUND((SUM(L107:L109))/1,2)</f>
        <v>0</v>
      </c>
      <c r="M110" s="150">
        <f>ROUND((SUM(M107:M109))/1,2)</f>
        <v>0</v>
      </c>
      <c r="N110" s="150"/>
      <c r="O110" s="150"/>
      <c r="P110" s="176"/>
      <c r="S110" s="168">
        <f>ROUND((SUM(S107:S109))/1,2)</f>
        <v>0.01</v>
      </c>
      <c r="V110">
        <f>ROUND((SUM(V107:V109))/1,2)</f>
        <v>0</v>
      </c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S111" s="1"/>
    </row>
    <row r="112" spans="1:26">
      <c r="A112" s="150"/>
      <c r="B112" s="150"/>
      <c r="C112" s="150"/>
      <c r="D112" s="2" t="s">
        <v>72</v>
      </c>
      <c r="E112" s="150"/>
      <c r="F112" s="150"/>
      <c r="G112" s="153"/>
      <c r="H112" s="153">
        <f>ROUND((SUM(M71:M111))/2,2)</f>
        <v>0</v>
      </c>
      <c r="I112" s="153">
        <f>ROUND((SUM(I71:I111))/2,2)</f>
        <v>0</v>
      </c>
      <c r="J112" s="150"/>
      <c r="K112" s="150"/>
      <c r="L112" s="150">
        <f>ROUND((SUM(L71:L111))/2,2)</f>
        <v>0</v>
      </c>
      <c r="M112" s="150">
        <f>ROUND((SUM(M71:M111))/2,2)</f>
        <v>0</v>
      </c>
      <c r="N112" s="150"/>
      <c r="O112" s="150"/>
      <c r="P112" s="176"/>
      <c r="S112" s="176">
        <f>ROUND((SUM(S71:S111))/2,2)</f>
        <v>0.18</v>
      </c>
      <c r="V112">
        <f>ROUND((SUM(V71:V111))/2,2)</f>
        <v>0</v>
      </c>
    </row>
    <row r="113" spans="1:26">
      <c r="A113" s="178"/>
      <c r="B113" s="178"/>
      <c r="C113" s="178"/>
      <c r="D113" s="178" t="s">
        <v>78</v>
      </c>
      <c r="E113" s="178"/>
      <c r="F113" s="178"/>
      <c r="G113" s="179"/>
      <c r="H113" s="179">
        <f>ROUND((SUM(M9:M112))/3,2)</f>
        <v>0</v>
      </c>
      <c r="I113" s="179">
        <f>ROUND((SUM(I9:I112))/3,2)</f>
        <v>0</v>
      </c>
      <c r="J113" s="178"/>
      <c r="K113" s="178">
        <f>ROUND((SUM(K9:K112))/3,2)</f>
        <v>0</v>
      </c>
      <c r="L113" s="178">
        <f>ROUND((SUM(L9:L112))/3,2)</f>
        <v>0</v>
      </c>
      <c r="M113" s="178">
        <f>ROUND((SUM(M9:M112))/3,2)</f>
        <v>0</v>
      </c>
      <c r="N113" s="178"/>
      <c r="O113" s="178"/>
      <c r="P113" s="180"/>
      <c r="Q113" s="181"/>
      <c r="R113" s="181"/>
      <c r="S113" s="194">
        <f>ROUND((SUM(S9:S112))/3,2)</f>
        <v>10.48</v>
      </c>
      <c r="T113" s="181"/>
      <c r="U113" s="181"/>
      <c r="V113" s="181">
        <f>ROUND((SUM(V9:V112))/3,2)</f>
        <v>0</v>
      </c>
      <c r="Z113">
        <f>(SUM(Z9:Z112))</f>
        <v>0</v>
      </c>
    </row>
  </sheetData>
  <mergeCells count="3">
    <mergeCell ref="B1:H1"/>
    <mergeCell ref="B2:H2"/>
    <mergeCell ref="B3:H3"/>
  </mergeCells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Modernizácia domu smútku v obci Bystré / 01 ASR - stavebné riešenie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5</vt:i4>
      </vt:variant>
      <vt:variant>
        <vt:lpstr>Pomenované rozsahy</vt:lpstr>
      </vt:variant>
      <vt:variant>
        <vt:i4>2</vt:i4>
      </vt:variant>
    </vt:vector>
  </HeadingPairs>
  <TitlesOfParts>
    <vt:vector size="7" baseType="lpstr">
      <vt:lpstr>Rekapitulácia</vt:lpstr>
      <vt:lpstr>Krycí list stavby</vt:lpstr>
      <vt:lpstr>Kryci_list 14304</vt:lpstr>
      <vt:lpstr>Rekap 14304</vt:lpstr>
      <vt:lpstr>SO 14304</vt:lpstr>
      <vt:lpstr>'Rekap 14304'!Názvy_tlače</vt:lpstr>
      <vt:lpstr>'SO 14304'!Názvy_tlače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asistent</cp:lastModifiedBy>
  <dcterms:created xsi:type="dcterms:W3CDTF">2019-08-20T11:13:36Z</dcterms:created>
  <dcterms:modified xsi:type="dcterms:W3CDTF">2019-08-20T14:28:14Z</dcterms:modified>
</cp:coreProperties>
</file>