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Bystré\ZD VO\Stavba\"/>
    </mc:Choice>
  </mc:AlternateContent>
  <bookViews>
    <workbookView xWindow="0" yWindow="0" windowWidth="17970" windowHeight="7755"/>
  </bookViews>
  <sheets>
    <sheet name="Rekapitulácia" sheetId="1" r:id="rId1"/>
    <sheet name="Krycí list stavby" sheetId="2" r:id="rId2"/>
    <sheet name="Kryci_list 12151" sheetId="3" r:id="rId3"/>
    <sheet name="Rekap 12151" sheetId="4" r:id="rId4"/>
    <sheet name="SO 12151" sheetId="5" r:id="rId5"/>
    <sheet name="Kryci_list 12153" sheetId="6" r:id="rId6"/>
    <sheet name="Rekap 12153" sheetId="7" r:id="rId7"/>
    <sheet name="SO 12153" sheetId="8" r:id="rId8"/>
  </sheets>
  <definedNames>
    <definedName name="_xlnm.Print_Titles" localSheetId="3">'Rekap 12151'!$9:$9</definedName>
    <definedName name="_xlnm.Print_Titles" localSheetId="6">'Rekap 12153'!$9:$9</definedName>
    <definedName name="_xlnm.Print_Titles" localSheetId="4">'SO 12151'!$8:$8</definedName>
    <definedName name="_xlnm.Print_Titles" localSheetId="7">'SO 12153'!$8:$8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E18" i="2"/>
  <c r="D18" i="2"/>
  <c r="E17" i="2"/>
  <c r="E16" i="2"/>
  <c r="F9" i="1"/>
  <c r="J16" i="2" s="1"/>
  <c r="J20" i="2" s="1"/>
  <c r="D9" i="1"/>
  <c r="J18" i="2" s="1"/>
  <c r="E8" i="1"/>
  <c r="E9" i="1" s="1"/>
  <c r="J17" i="2" s="1"/>
  <c r="E7" i="1"/>
  <c r="J17" i="6"/>
  <c r="K8" i="1"/>
  <c r="I30" i="6"/>
  <c r="J30" i="6" s="1"/>
  <c r="Z66" i="8"/>
  <c r="S63" i="8"/>
  <c r="F20" i="7" s="1"/>
  <c r="P63" i="8"/>
  <c r="E20" i="7" s="1"/>
  <c r="M63" i="8"/>
  <c r="C20" i="7" s="1"/>
  <c r="K62" i="8"/>
  <c r="J62" i="8"/>
  <c r="L62" i="8"/>
  <c r="I62" i="8"/>
  <c r="K61" i="8"/>
  <c r="J61" i="8"/>
  <c r="L61" i="8"/>
  <c r="L63" i="8" s="1"/>
  <c r="B20" i="7" s="1"/>
  <c r="I61" i="8"/>
  <c r="I63" i="8" s="1"/>
  <c r="D20" i="7" s="1"/>
  <c r="E19" i="7"/>
  <c r="S58" i="8"/>
  <c r="S65" i="8" s="1"/>
  <c r="F21" i="7" s="1"/>
  <c r="P58" i="8"/>
  <c r="P65" i="8" s="1"/>
  <c r="E21" i="7" s="1"/>
  <c r="K57" i="8"/>
  <c r="J57" i="8"/>
  <c r="L57" i="8"/>
  <c r="I57" i="8"/>
  <c r="K56" i="8"/>
  <c r="J56" i="8"/>
  <c r="M56" i="8"/>
  <c r="I56" i="8"/>
  <c r="K55" i="8"/>
  <c r="J55" i="8"/>
  <c r="M55" i="8"/>
  <c r="I55" i="8"/>
  <c r="K54" i="8"/>
  <c r="J54" i="8"/>
  <c r="L54" i="8"/>
  <c r="I54" i="8"/>
  <c r="K53" i="8"/>
  <c r="J53" i="8"/>
  <c r="L53" i="8"/>
  <c r="I53" i="8"/>
  <c r="K52" i="8"/>
  <c r="J52" i="8"/>
  <c r="M52" i="8"/>
  <c r="I52" i="8"/>
  <c r="K51" i="8"/>
  <c r="J51" i="8"/>
  <c r="L51" i="8"/>
  <c r="I51" i="8"/>
  <c r="K50" i="8"/>
  <c r="J50" i="8"/>
  <c r="M50" i="8"/>
  <c r="I50" i="8"/>
  <c r="K49" i="8"/>
  <c r="J49" i="8"/>
  <c r="L49" i="8"/>
  <c r="I49" i="8"/>
  <c r="K48" i="8"/>
  <c r="J48" i="8"/>
  <c r="L48" i="8"/>
  <c r="L58" i="8" s="1"/>
  <c r="B19" i="7" s="1"/>
  <c r="I48" i="8"/>
  <c r="F15" i="7"/>
  <c r="S42" i="8"/>
  <c r="P42" i="8"/>
  <c r="E15" i="7" s="1"/>
  <c r="H42" i="8"/>
  <c r="M42" i="8"/>
  <c r="C15" i="7" s="1"/>
  <c r="K41" i="8"/>
  <c r="J41" i="8"/>
  <c r="L41" i="8"/>
  <c r="L42" i="8" s="1"/>
  <c r="B15" i="7" s="1"/>
  <c r="I41" i="8"/>
  <c r="I42" i="8" s="1"/>
  <c r="D15" i="7" s="1"/>
  <c r="E14" i="7"/>
  <c r="S38" i="8"/>
  <c r="F14" i="7" s="1"/>
  <c r="P38" i="8"/>
  <c r="K37" i="8"/>
  <c r="J37" i="8"/>
  <c r="L37" i="8"/>
  <c r="I37" i="8"/>
  <c r="K36" i="8"/>
  <c r="J36" i="8"/>
  <c r="L36" i="8"/>
  <c r="I36" i="8"/>
  <c r="K35" i="8"/>
  <c r="J35" i="8"/>
  <c r="M35" i="8"/>
  <c r="M38" i="8" s="1"/>
  <c r="C14" i="7" s="1"/>
  <c r="I35" i="8"/>
  <c r="K34" i="8"/>
  <c r="J34" i="8"/>
  <c r="L34" i="8"/>
  <c r="I34" i="8"/>
  <c r="K33" i="8"/>
  <c r="J33" i="8"/>
  <c r="L33" i="8"/>
  <c r="I33" i="8"/>
  <c r="K32" i="8"/>
  <c r="J32" i="8"/>
  <c r="L32" i="8"/>
  <c r="L38" i="8" s="1"/>
  <c r="B14" i="7" s="1"/>
  <c r="I32" i="8"/>
  <c r="I38" i="8" s="1"/>
  <c r="D14" i="7" s="1"/>
  <c r="F13" i="7"/>
  <c r="S29" i="8"/>
  <c r="P29" i="8"/>
  <c r="E13" i="7" s="1"/>
  <c r="M29" i="8"/>
  <c r="C13" i="7" s="1"/>
  <c r="K28" i="8"/>
  <c r="J28" i="8"/>
  <c r="M28" i="8"/>
  <c r="H29" i="8" s="1"/>
  <c r="I28" i="8"/>
  <c r="K27" i="8"/>
  <c r="J27" i="8"/>
  <c r="L27" i="8"/>
  <c r="I27" i="8"/>
  <c r="K26" i="8"/>
  <c r="J26" i="8"/>
  <c r="L26" i="8"/>
  <c r="L29" i="8" s="1"/>
  <c r="B13" i="7" s="1"/>
  <c r="I26" i="8"/>
  <c r="I29" i="8" s="1"/>
  <c r="D13" i="7" s="1"/>
  <c r="E12" i="7"/>
  <c r="S23" i="8"/>
  <c r="F12" i="7" s="1"/>
  <c r="P23" i="8"/>
  <c r="H23" i="8"/>
  <c r="M23" i="8"/>
  <c r="C12" i="7" s="1"/>
  <c r="K22" i="8"/>
  <c r="J22" i="8"/>
  <c r="L22" i="8"/>
  <c r="I22" i="8"/>
  <c r="K21" i="8"/>
  <c r="J21" i="8"/>
  <c r="L21" i="8"/>
  <c r="I21" i="8"/>
  <c r="K20" i="8"/>
  <c r="J20" i="8"/>
  <c r="L20" i="8"/>
  <c r="L23" i="8" s="1"/>
  <c r="B12" i="7" s="1"/>
  <c r="I20" i="8"/>
  <c r="I23" i="8" s="1"/>
  <c r="D12" i="7" s="1"/>
  <c r="F11" i="7"/>
  <c r="S17" i="8"/>
  <c r="P17" i="8"/>
  <c r="H17" i="8"/>
  <c r="M17" i="8"/>
  <c r="K16" i="8"/>
  <c r="J16" i="8"/>
  <c r="L16" i="8"/>
  <c r="I16" i="8"/>
  <c r="K15" i="8"/>
  <c r="J15" i="8"/>
  <c r="L15" i="8"/>
  <c r="I15" i="8"/>
  <c r="K14" i="8"/>
  <c r="J14" i="8"/>
  <c r="L14" i="8"/>
  <c r="I14" i="8"/>
  <c r="K13" i="8"/>
  <c r="J13" i="8"/>
  <c r="L13" i="8"/>
  <c r="I13" i="8"/>
  <c r="K12" i="8"/>
  <c r="J12" i="8"/>
  <c r="L12" i="8"/>
  <c r="I12" i="8"/>
  <c r="K11" i="8"/>
  <c r="K66" i="8" s="1"/>
  <c r="J11" i="8"/>
  <c r="L11" i="8"/>
  <c r="I11" i="8"/>
  <c r="J20" i="6"/>
  <c r="J17" i="3"/>
  <c r="K7" i="1"/>
  <c r="J30" i="3"/>
  <c r="I30" i="3"/>
  <c r="Z45" i="5"/>
  <c r="S42" i="5"/>
  <c r="F16" i="4" s="1"/>
  <c r="P42" i="5"/>
  <c r="E16" i="4" s="1"/>
  <c r="M42" i="5"/>
  <c r="C16" i="4" s="1"/>
  <c r="K41" i="5"/>
  <c r="J41" i="5"/>
  <c r="L41" i="5"/>
  <c r="L42" i="5" s="1"/>
  <c r="B16" i="4" s="1"/>
  <c r="I41" i="5"/>
  <c r="I42" i="5" s="1"/>
  <c r="D16" i="4" s="1"/>
  <c r="S38" i="5"/>
  <c r="F15" i="4" s="1"/>
  <c r="P38" i="5"/>
  <c r="E15" i="4" s="1"/>
  <c r="K37" i="5"/>
  <c r="J37" i="5"/>
  <c r="M37" i="5"/>
  <c r="I37" i="5"/>
  <c r="K36" i="5"/>
  <c r="J36" i="5"/>
  <c r="L36" i="5"/>
  <c r="I36" i="5"/>
  <c r="K35" i="5"/>
  <c r="J35" i="5"/>
  <c r="M35" i="5"/>
  <c r="H38" i="5" s="1"/>
  <c r="I35" i="5"/>
  <c r="K34" i="5"/>
  <c r="J34" i="5"/>
  <c r="L34" i="5"/>
  <c r="L38" i="5" s="1"/>
  <c r="B15" i="4" s="1"/>
  <c r="I34" i="5"/>
  <c r="I38" i="5" s="1"/>
  <c r="D15" i="4" s="1"/>
  <c r="E14" i="4"/>
  <c r="S31" i="5"/>
  <c r="F14" i="4" s="1"/>
  <c r="P31" i="5"/>
  <c r="K30" i="5"/>
  <c r="J30" i="5"/>
  <c r="M30" i="5"/>
  <c r="M31" i="5" s="1"/>
  <c r="C14" i="4" s="1"/>
  <c r="I30" i="5"/>
  <c r="K29" i="5"/>
  <c r="J29" i="5"/>
  <c r="L29" i="5"/>
  <c r="I29" i="5"/>
  <c r="K28" i="5"/>
  <c r="J28" i="5"/>
  <c r="L28" i="5"/>
  <c r="I28" i="5"/>
  <c r="K27" i="5"/>
  <c r="J27" i="5"/>
  <c r="L27" i="5"/>
  <c r="I27" i="5"/>
  <c r="K26" i="5"/>
  <c r="J26" i="5"/>
  <c r="L26" i="5"/>
  <c r="L31" i="5" s="1"/>
  <c r="B14" i="4" s="1"/>
  <c r="I26" i="5"/>
  <c r="I31" i="5" s="1"/>
  <c r="D14" i="4" s="1"/>
  <c r="E13" i="4"/>
  <c r="S23" i="5"/>
  <c r="F13" i="4" s="1"/>
  <c r="P23" i="5"/>
  <c r="H23" i="5"/>
  <c r="M23" i="5"/>
  <c r="C13" i="4" s="1"/>
  <c r="K22" i="5"/>
  <c r="J22" i="5"/>
  <c r="L22" i="5"/>
  <c r="L23" i="5" s="1"/>
  <c r="B13" i="4" s="1"/>
  <c r="I22" i="5"/>
  <c r="I23" i="5" s="1"/>
  <c r="D13" i="4" s="1"/>
  <c r="S19" i="5"/>
  <c r="F12" i="4" s="1"/>
  <c r="P19" i="5"/>
  <c r="E12" i="4" s="1"/>
  <c r="H19" i="5"/>
  <c r="M19" i="5"/>
  <c r="C12" i="4" s="1"/>
  <c r="K18" i="5"/>
  <c r="J18" i="5"/>
  <c r="L18" i="5"/>
  <c r="L19" i="5" s="1"/>
  <c r="B12" i="4" s="1"/>
  <c r="I18" i="5"/>
  <c r="I19" i="5" s="1"/>
  <c r="D12" i="4" s="1"/>
  <c r="E11" i="4"/>
  <c r="S15" i="5"/>
  <c r="S44" i="5" s="1"/>
  <c r="F17" i="4" s="1"/>
  <c r="P15" i="5"/>
  <c r="H15" i="5"/>
  <c r="M15" i="5"/>
  <c r="K14" i="5"/>
  <c r="J14" i="5"/>
  <c r="L14" i="5"/>
  <c r="I14" i="5"/>
  <c r="K13" i="5"/>
  <c r="J13" i="5"/>
  <c r="L13" i="5"/>
  <c r="I13" i="5"/>
  <c r="K12" i="5"/>
  <c r="J12" i="5"/>
  <c r="L12" i="5"/>
  <c r="I12" i="5"/>
  <c r="K11" i="5"/>
  <c r="K45" i="5" s="1"/>
  <c r="J11" i="5"/>
  <c r="L11" i="5"/>
  <c r="I11" i="5"/>
  <c r="J20" i="3"/>
  <c r="I17" i="8" l="1"/>
  <c r="D11" i="7" s="1"/>
  <c r="C11" i="7"/>
  <c r="H38" i="8"/>
  <c r="H44" i="8"/>
  <c r="M44" i="8"/>
  <c r="C16" i="7" s="1"/>
  <c r="E16" i="6" s="1"/>
  <c r="S44" i="8"/>
  <c r="F16" i="7" s="1"/>
  <c r="I58" i="8"/>
  <c r="D19" i="7" s="1"/>
  <c r="M58" i="8"/>
  <c r="C19" i="7" s="1"/>
  <c r="F19" i="7"/>
  <c r="L65" i="8"/>
  <c r="B21" i="7" s="1"/>
  <c r="D17" i="6" s="1"/>
  <c r="D17" i="2" s="1"/>
  <c r="L17" i="8"/>
  <c r="B11" i="7" s="1"/>
  <c r="E11" i="7"/>
  <c r="I44" i="8"/>
  <c r="D16" i="7" s="1"/>
  <c r="F16" i="6" s="1"/>
  <c r="P44" i="8"/>
  <c r="E16" i="7" s="1"/>
  <c r="H58" i="8"/>
  <c r="P45" i="5"/>
  <c r="E19" i="4" s="1"/>
  <c r="I15" i="5"/>
  <c r="D11" i="4" s="1"/>
  <c r="F11" i="4"/>
  <c r="C11" i="4"/>
  <c r="H31" i="5"/>
  <c r="M38" i="5"/>
  <c r="C15" i="4" s="1"/>
  <c r="P44" i="5"/>
  <c r="E17" i="4" s="1"/>
  <c r="S45" i="5"/>
  <c r="F19" i="4" s="1"/>
  <c r="L15" i="5"/>
  <c r="B11" i="4" s="1"/>
  <c r="I65" i="8" l="1"/>
  <c r="D21" i="7" s="1"/>
  <c r="F17" i="6" s="1"/>
  <c r="F17" i="2" s="1"/>
  <c r="I44" i="5"/>
  <c r="D17" i="4" s="1"/>
  <c r="F16" i="3" s="1"/>
  <c r="F16" i="2" s="1"/>
  <c r="L44" i="5"/>
  <c r="B17" i="4" s="1"/>
  <c r="D16" i="3" s="1"/>
  <c r="F20" i="6"/>
  <c r="J22" i="6"/>
  <c r="S66" i="8"/>
  <c r="F23" i="7" s="1"/>
  <c r="F23" i="6"/>
  <c r="L44" i="8"/>
  <c r="B16" i="7" s="1"/>
  <c r="D16" i="6" s="1"/>
  <c r="H66" i="8"/>
  <c r="P66" i="8"/>
  <c r="E23" i="7" s="1"/>
  <c r="M65" i="8"/>
  <c r="C21" i="7" s="1"/>
  <c r="E17" i="6" s="1"/>
  <c r="J23" i="3"/>
  <c r="F23" i="3"/>
  <c r="I45" i="5"/>
  <c r="M44" i="5"/>
  <c r="L45" i="5"/>
  <c r="B19" i="4" s="1"/>
  <c r="F24" i="3"/>
  <c r="J22" i="3"/>
  <c r="J22" i="2" s="1"/>
  <c r="J24" i="3"/>
  <c r="F22" i="3"/>
  <c r="F20" i="3"/>
  <c r="J23" i="2" l="1"/>
  <c r="D16" i="2"/>
  <c r="F23" i="2"/>
  <c r="L66" i="8"/>
  <c r="B23" i="7" s="1"/>
  <c r="I66" i="8"/>
  <c r="F22" i="6"/>
  <c r="F22" i="2" s="1"/>
  <c r="F24" i="6"/>
  <c r="F24" i="2" s="1"/>
  <c r="J24" i="6"/>
  <c r="F20" i="2"/>
  <c r="J23" i="6"/>
  <c r="J26" i="6" s="1"/>
  <c r="J26" i="3"/>
  <c r="J24" i="2"/>
  <c r="D19" i="4"/>
  <c r="B7" i="1"/>
  <c r="M66" i="8"/>
  <c r="C23" i="7" s="1"/>
  <c r="C17" i="4"/>
  <c r="E16" i="3" s="1"/>
  <c r="M45" i="5"/>
  <c r="C19" i="4" s="1"/>
  <c r="H45" i="5"/>
  <c r="J28" i="6" l="1"/>
  <c r="I29" i="6" s="1"/>
  <c r="J29" i="6" s="1"/>
  <c r="J31" i="6" s="1"/>
  <c r="C8" i="1"/>
  <c r="D23" i="7"/>
  <c r="B8" i="1"/>
  <c r="G8" i="1" s="1"/>
  <c r="J26" i="2"/>
  <c r="J28" i="2" s="1"/>
  <c r="J28" i="3"/>
  <c r="I29" i="3" s="1"/>
  <c r="J29" i="3" s="1"/>
  <c r="J31" i="3" s="1"/>
  <c r="C7" i="1"/>
  <c r="B9" i="1"/>
  <c r="G7" i="1"/>
  <c r="G9" i="1" l="1"/>
  <c r="B10" i="1" s="1"/>
  <c r="C9" i="1"/>
  <c r="B11" i="1"/>
  <c r="I29" i="2"/>
  <c r="J29" i="2" s="1"/>
  <c r="G10" i="1"/>
  <c r="G11" i="1" l="1"/>
  <c r="G12" i="1" s="1"/>
  <c r="I30" i="2"/>
  <c r="J30" i="2" s="1"/>
  <c r="J31" i="2" s="1"/>
</calcChain>
</file>

<file path=xl/sharedStrings.xml><?xml version="1.0" encoding="utf-8"?>
<sst xmlns="http://schemas.openxmlformats.org/spreadsheetml/2006/main" count="498" uniqueCount="193">
  <si>
    <t>Rekapitulácia rozpočtu</t>
  </si>
  <si>
    <t>Stavba Dobudovanie systému zberu a odvozu komunálneho odpadu v obci Bystré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</si>
  <si>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</si>
  <si>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</si>
  <si>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</si>
  <si>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</si>
  <si>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</si>
  <si>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</si>
  <si>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</si>
  <si>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</si>
  <si>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</si>
  <si>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</si>
  <si>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SO 01 - STOJISKO SMETNÝCH NÁDOB 18 ks</t>
  </si>
  <si>
    <t>SO 02 - ZBERNÝ DVOR NA UMIEST. VEĽKOOBJ. KONTAJNÉROV NA KOMUNÁLNY ODPAD</t>
  </si>
  <si>
    <t>Krycí list rozpočtu</t>
  </si>
  <si>
    <t xml:space="preserve">Miesto:  </t>
  </si>
  <si>
    <t>Objekt SO 01 - STOJISKO SMETNÝCH NÁDOB 18 ks</t>
  </si>
  <si>
    <t xml:space="preserve">Ks: </t>
  </si>
  <si>
    <t xml:space="preserve">Zákazka: </t>
  </si>
  <si>
    <t>Spracoval: Ing. Ján Halgaš</t>
  </si>
  <si>
    <t xml:space="preserve">Dňa </t>
  </si>
  <si>
    <t>Odberateľ: Obec Bystré</t>
  </si>
  <si>
    <t xml:space="preserve">IČO: </t>
  </si>
  <si>
    <t xml:space="preserve">DIČ: </t>
  </si>
  <si>
    <t xml:space="preserve">Dodávateľ: </t>
  </si>
  <si>
    <t xml:space="preserve">Projektant: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</si>
  <si>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</si>
  <si>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</si>
  <si>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</si>
  <si>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</si>
  <si>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</si>
  <si>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</si>
  <si>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</si>
  <si>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</si>
  <si>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</si>
  <si>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</si>
  <si>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</si>
  <si>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</si>
  <si>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</si>
  <si>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</si>
  <si>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</si>
  <si>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</si>
  <si>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</si>
  <si>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</si>
  <si>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</si>
  <si>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</si>
  <si>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</si>
  <si>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</si>
  <si>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</si>
  <si>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</si>
  <si>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</si>
  <si>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</si>
  <si>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</si>
  <si>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</si>
  <si>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</si>
  <si>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</si>
  <si>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</si>
  <si>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</si>
  <si>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</si>
  <si>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</si>
  <si>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</si>
  <si>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Prehľad rozpočtových nákladov</t>
  </si>
  <si>
    <t>Práce HSV</t>
  </si>
  <si>
    <t>ZEMNÉ PRÁCE</t>
  </si>
  <si>
    <t>ZÁKLADY</t>
  </si>
  <si>
    <t>VODOROVNÉ KONŠTRUKCIE</t>
  </si>
  <si>
    <t>SPEVNENÉ PLOCHY</t>
  </si>
  <si>
    <t>OSTATNÉ PRÁCE</t>
  </si>
  <si>
    <t>PRESUNY HMÔT</t>
  </si>
  <si>
    <t>Celkom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</si>
  <si>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</si>
  <si>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</si>
  <si>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</si>
  <si>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</si>
  <si>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</si>
  <si>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</si>
  <si>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</si>
  <si>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</si>
  <si>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</t>
  </si>
  <si>
    <t>Suť</t>
  </si>
  <si>
    <t xml:space="preserve">  1/A 1</t>
  </si>
  <si>
    <t xml:space="preserve"> 130201001</t>
  </si>
  <si>
    <t>Výkop jamy a ryhy v horn. tr.3 ručne</t>
  </si>
  <si>
    <t>m3</t>
  </si>
  <si>
    <t xml:space="preserve"> 132201109</t>
  </si>
  <si>
    <t>Príplatok k cene za lepivosť pri hĺbení rýh šírky do 600 mm zapažených i nezapažených s urovnaním dna v hornine 3</t>
  </si>
  <si>
    <t xml:space="preserve"> 162201102</t>
  </si>
  <si>
    <t>Vodorovné premiestnenie výkopku z horniny 1-4 nad 20-50m</t>
  </si>
  <si>
    <t xml:space="preserve"> 171201201</t>
  </si>
  <si>
    <t>Uloženie sypaniny na skládky do 100 m3</t>
  </si>
  <si>
    <t xml:space="preserve"> 11/A 1</t>
  </si>
  <si>
    <t xml:space="preserve"> 271533001</t>
  </si>
  <si>
    <t>Násyp pod základové  konštrukcie so zhutnením z  kameniva hrubého drveného fr.32-63 mm</t>
  </si>
  <si>
    <t>221/A 1</t>
  </si>
  <si>
    <t xml:space="preserve"> 451577777</t>
  </si>
  <si>
    <t>Podklad pod dlažbu v ploche vodorovnej alebo v sklone do 1:5 hr. 30-100 mm z kameniva ťaženého</t>
  </si>
  <si>
    <t>m2</t>
  </si>
  <si>
    <t xml:space="preserve"> 561121112</t>
  </si>
  <si>
    <t>Zhotovenie podkladu mechanicky zhutnenej zeminy hr. 200 mm</t>
  </si>
  <si>
    <t xml:space="preserve"> 564261111</t>
  </si>
  <si>
    <t>Podklad alebo podsyp zo štrkopiesku s rozprestretím, vlhčením a zhutnením, po zhutnení hr. 200 mm</t>
  </si>
  <si>
    <t xml:space="preserve"> 567124112</t>
  </si>
  <si>
    <t>Podklad z podkladového betónu CB III tr. hr. 120 mm</t>
  </si>
  <si>
    <t xml:space="preserve"> 596911111</t>
  </si>
  <si>
    <t>Kladenie zámkovej dlažby hr. 6 cm pre peších do 20 m2 so zriadením lôžka z kameniva hr. 4 cm</t>
  </si>
  <si>
    <t>S/S70</t>
  </si>
  <si>
    <t xml:space="preserve"> 5921952460</t>
  </si>
  <si>
    <t>Dlažba zámková hr. 80 mm sivá</t>
  </si>
  <si>
    <t xml:space="preserve"> 911131111</t>
  </si>
  <si>
    <t>Osadenie a montáž zábradlia oceľového s oceľovými stĺpikmi</t>
  </si>
  <si>
    <t>m</t>
  </si>
  <si>
    <t>P/PE</t>
  </si>
  <si>
    <t xml:space="preserve"> 553469PC00</t>
  </si>
  <si>
    <t xml:space="preserve">Oceľové trubkové zábradlie, povrch. úprava zinkovaním </t>
  </si>
  <si>
    <t xml:space="preserve"> 916561112</t>
  </si>
  <si>
    <t>Osadenie cestného obrubníka betón., do lôžka z bet. pros. tr. C 16/20 s bočnou oporou</t>
  </si>
  <si>
    <t xml:space="preserve"> 5921954540</t>
  </si>
  <si>
    <t>Premac alebo ekvivalent obrubník cestný 100x26x15 cm</t>
  </si>
  <si>
    <t>ks</t>
  </si>
  <si>
    <t xml:space="preserve"> 998223011</t>
  </si>
  <si>
    <t>Presun hmôt pre pozemné komunikácie s krytom dláždeným (822 2.3, 822 5.3) akejkoľvek dĺžky objektu</t>
  </si>
  <si>
    <t>t</t>
  </si>
  <si>
    <t>Objekt SO 02 - ZBERNÝ DVOR NA UMIEST. VEĽKOOBJ. KONTAJNÉROV NA KOMUNÁLNY ODPAD</t>
  </si>
  <si>
    <t>ZVISLÉ KONŠTRUKCIE</t>
  </si>
  <si>
    <t>Práce PSV</t>
  </si>
  <si>
    <t>KOVOVÉ DOPLNKOVÉ KONŠTRUKCIE</t>
  </si>
  <si>
    <t>NÁTERY</t>
  </si>
  <si>
    <t xml:space="preserve"> 132201101</t>
  </si>
  <si>
    <t>Výkop ryhy do šírky 600 mm v horn.3 do 100 m3</t>
  </si>
  <si>
    <t xml:space="preserve"> 162501102</t>
  </si>
  <si>
    <t xml:space="preserve">Vodorovné premiestnenie výkopku po spevnenej ceste z horniny tr.1-4, do 100 m3 na vzdialenosť do 3000 m </t>
  </si>
  <si>
    <t xml:space="preserve"> 162501105</t>
  </si>
  <si>
    <t>Vodorovné premiestnenie výkopku po spevnenej ceste z horniny tr.1-4, do 100 m3, príplatok k cene za každých ďalšich a začatých 1000 m</t>
  </si>
  <si>
    <t xml:space="preserve">  2/A 1</t>
  </si>
  <si>
    <t xml:space="preserve"> 271521111</t>
  </si>
  <si>
    <t>Vankúše zhutnené pod základy z kameniva drveného, frakcie 0 - 32 mm</t>
  </si>
  <si>
    <t xml:space="preserve"> 274321312</t>
  </si>
  <si>
    <t>Betón základových pásov a pätiek, železový (bez výstuže), tr. C 20/25</t>
  </si>
  <si>
    <t xml:space="preserve"> 274361821</t>
  </si>
  <si>
    <t>Výstuž základových pásov a pätiek z ocele 10505</t>
  </si>
  <si>
    <t xml:space="preserve"> 311271302</t>
  </si>
  <si>
    <t>Murivo z debniacích tvárnic hr. 250mm s betónovou výplňou C 30/37</t>
  </si>
  <si>
    <t>R/RE</t>
  </si>
  <si>
    <t xml:space="preserve"> 318271100</t>
  </si>
  <si>
    <t>Oplotenie z tvárnic - Osadenie krycej dosky z betónu</t>
  </si>
  <si>
    <t xml:space="preserve"> 5921958650</t>
  </si>
  <si>
    <t xml:space="preserve">Krycia platňa, priebežná strieška, 40x26x5,5 cm, sivá </t>
  </si>
  <si>
    <t xml:space="preserve"> 564261178</t>
  </si>
  <si>
    <t>Spevnenie púodkladu položením geotextílie 500 g/m2</t>
  </si>
  <si>
    <t>S/S90</t>
  </si>
  <si>
    <t xml:space="preserve"> 6936651600</t>
  </si>
  <si>
    <t>Geotextília netkaná polypropylénová 500 g/m2</t>
  </si>
  <si>
    <t xml:space="preserve"> 564782115</t>
  </si>
  <si>
    <t>Podklad alebo kryt z kameniva hrubého drveného veľ. 32-64mm(vibr.štrk) po zhut.hr. 360 mm</t>
  </si>
  <si>
    <t xml:space="preserve"> 564801112</t>
  </si>
  <si>
    <t>Podklad zo štrkodrviny s rozprestretím a zhutnením, po zhutnení hr. 40 mm</t>
  </si>
  <si>
    <t xml:space="preserve"> 998222011</t>
  </si>
  <si>
    <t>Presun hmôt pre pozemné komunikácie s krytom z kameniva (8222, 8225) akejkoľvek dĺžky objektu</t>
  </si>
  <si>
    <t>767/A 3</t>
  </si>
  <si>
    <t xml:space="preserve"> 767914130</t>
  </si>
  <si>
    <t>Montáž oplotenia rámového, na oceľové stĺpiky, vo výške nad 1,5 do 2,0 m</t>
  </si>
  <si>
    <t xml:space="preserve"> 767916220</t>
  </si>
  <si>
    <t>Montáž oplotenia z plechu vlnitého s hmotnosťou 1m oplotenia do 50 kg</t>
  </si>
  <si>
    <t xml:space="preserve"> 1383102120</t>
  </si>
  <si>
    <t>Trapézový plech Lindab T 45/185 hr. 0,63 mm alebo ekvivalent</t>
  </si>
  <si>
    <t xml:space="preserve"> 767916540</t>
  </si>
  <si>
    <t xml:space="preserve">Osadenie stĺpika z pozinkovanej oceli na platni, výšky do 2,0 m   </t>
  </si>
  <si>
    <t xml:space="preserve"> 5535850008</t>
  </si>
  <si>
    <t>Dodávka prvkov rámov oplotenia z ocele - viď výpis ocele oplotenia</t>
  </si>
  <si>
    <t>kg</t>
  </si>
  <si>
    <t xml:space="preserve"> 767920220</t>
  </si>
  <si>
    <t>Montáž vrát a vrátok k oploteniu osadzovaných na stĺpiky oceľové, s plochou jednotlivo nad 2 do 4 m2</t>
  </si>
  <si>
    <t xml:space="preserve"> 767920230</t>
  </si>
  <si>
    <t>Montáž vrát a vrátok k oploteniu osadzovaných na stĺpiky oceľové, s plochou jednotlivo nad 4 do 6 m2</t>
  </si>
  <si>
    <t>S/S50</t>
  </si>
  <si>
    <t xml:space="preserve"> 5534370600</t>
  </si>
  <si>
    <t>Bránka jednokrídlová - výplň zváraná oceľ 1000 x 2,150 mm</t>
  </si>
  <si>
    <t xml:space="preserve"> 5534371200</t>
  </si>
  <si>
    <t>Brána dvojkrídlová - výplň zvárana oceľ, rozmer 1 krídla 2100 x 2150 mm</t>
  </si>
  <si>
    <t xml:space="preserve"> 998767201</t>
  </si>
  <si>
    <t>Presun hmôt pre kovové stavebné doplnkové konštrukcie v objektoch výšky do 6 m</t>
  </si>
  <si>
    <t>%</t>
  </si>
  <si>
    <t>783/A 1</t>
  </si>
  <si>
    <t xml:space="preserve"> 783225400</t>
  </si>
  <si>
    <t>Nátery kov.stav.doplnk.konštr. syntet. na vzduchu schnúce dvojnásobné</t>
  </si>
  <si>
    <t xml:space="preserve"> 783226100</t>
  </si>
  <si>
    <t xml:space="preserve">Nátery kov.stav.doplnk.konštr. syntetické na vzduchu schnúce 2x základný </t>
  </si>
  <si>
    <t xml:space="preserve">           Celkom bez DPH</t>
  </si>
  <si>
    <t xml:space="preserve">           DPH 20% z </t>
  </si>
  <si>
    <t xml:space="preserve">           DPH 0% z </t>
  </si>
  <si>
    <t xml:space="preserve">           Celkom</t>
  </si>
  <si>
    <t>Krycí list stavby</t>
  </si>
  <si>
    <t>Dátum: 08.09.2017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</si>
</sst>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165" fontId="5" fillId="0" borderId="0" xfId="0" applyNumberFormat="1" applyFont="1" applyAlignment="1">
      <alignment wrapText="1"/>
    </xf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  <xf numFmtId="0" fontId="5" fillId="0" borderId="2" xfId="0" applyFont="1" applyFill="1" applyBorder="1" applyAlignment="1">
      <alignment wrapText="1"/>
    </xf>
    <xf numFmtId="0" fontId="5" fillId="0" borderId="47" xfId="0" applyFont="1" applyFill="1" applyBorder="1" applyAlignment="1">
      <alignment wrapText="1"/>
    </xf>
    <xf numFmtId="14" fontId="5" fillId="0" borderId="28" xfId="0" applyNumberFormat="1" applyFont="1" applyFill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5"/>
  <sheetViews>
    <sheetView tabSelected="1" workbookViewId="0">
      <selection activeCell="A17" sqref="A17:AD35"/>
    </sheetView>
  </sheetViews>
  <sheetFormatPr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9" max="26" width="0" hidden="1" customWidth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190" t="s">
        <v>12</v>
      </c>
      <c r="B7" s="177">
        <f>'SO 12151'!I45-Rekapitulácia!D7</f>
        <v>0</v>
      </c>
      <c r="C7" s="177">
        <f>'Kryci_list 12151'!J26</f>
        <v>0</v>
      </c>
      <c r="D7" s="177">
        <v>0</v>
      </c>
      <c r="E7" s="177">
        <f>'Kryci_list 12151'!J17</f>
        <v>0</v>
      </c>
      <c r="F7" s="177">
        <v>0</v>
      </c>
      <c r="G7" s="177">
        <f>B7+C7+D7+E7+F7</f>
        <v>0</v>
      </c>
      <c r="K7">
        <f>'SO 12151'!K45</f>
        <v>0</v>
      </c>
      <c r="Q7">
        <v>30.126000000000001</v>
      </c>
    </row>
    <row r="8" spans="1:26" ht="23.25" x14ac:dyDescent="0.25">
      <c r="A8" s="191" t="s">
        <v>13</v>
      </c>
      <c r="B8" s="75">
        <f>'SO 12153'!I66-Rekapitulácia!D8</f>
        <v>0</v>
      </c>
      <c r="C8" s="75">
        <f>'Kryci_list 12153'!J26</f>
        <v>0</v>
      </c>
      <c r="D8" s="75">
        <v>0</v>
      </c>
      <c r="E8" s="75">
        <f>'Kryci_list 12153'!J17</f>
        <v>0</v>
      </c>
      <c r="F8" s="75">
        <v>0</v>
      </c>
      <c r="G8" s="75">
        <f>B8+C8+D8+E8+F8</f>
        <v>0</v>
      </c>
      <c r="K8">
        <f>'SO 12153'!K66</f>
        <v>0</v>
      </c>
      <c r="Q8">
        <v>30.126000000000001</v>
      </c>
    </row>
    <row r="9" spans="1:26" x14ac:dyDescent="0.25">
      <c r="A9" s="183" t="s">
        <v>187</v>
      </c>
      <c r="B9" s="184">
        <f>SUM(B7:B8)</f>
        <v>0</v>
      </c>
      <c r="C9" s="184">
        <f>SUM(C7:C8)</f>
        <v>0</v>
      </c>
      <c r="D9" s="184">
        <f>SUM(D7:D8)</f>
        <v>0</v>
      </c>
      <c r="E9" s="184">
        <f>SUM(E7:E8)</f>
        <v>0</v>
      </c>
      <c r="F9" s="184">
        <f>SUM(F7:F8)</f>
        <v>0</v>
      </c>
      <c r="G9" s="184">
        <f>SUM(G7:G8)-SUM(Z7:Z8)</f>
        <v>0</v>
      </c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</row>
    <row r="10" spans="1:26" x14ac:dyDescent="0.25">
      <c r="A10" s="181" t="s">
        <v>188</v>
      </c>
      <c r="B10" s="182">
        <f>G9-SUM(Rekapitulácia!K7:'Rekapitulácia'!K8)*1</f>
        <v>0</v>
      </c>
      <c r="C10" s="182"/>
      <c r="D10" s="182"/>
      <c r="E10" s="182"/>
      <c r="F10" s="182"/>
      <c r="G10" s="182">
        <f>ROUND(((ROUND(B10,2)*20)/100),2)*1</f>
        <v>0</v>
      </c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</row>
    <row r="11" spans="1:26" x14ac:dyDescent="0.25">
      <c r="A11" s="5" t="s">
        <v>189</v>
      </c>
      <c r="B11" s="179">
        <f>(G9-B10)</f>
        <v>0</v>
      </c>
      <c r="C11" s="179"/>
      <c r="D11" s="179"/>
      <c r="E11" s="179"/>
      <c r="F11" s="179"/>
      <c r="G11" s="179">
        <f>ROUND(((ROUND(B11,2)*0)/100),2)</f>
        <v>0</v>
      </c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</row>
    <row r="12" spans="1:26" x14ac:dyDescent="0.25">
      <c r="A12" s="5" t="s">
        <v>190</v>
      </c>
      <c r="B12" s="179"/>
      <c r="C12" s="179"/>
      <c r="D12" s="179"/>
      <c r="E12" s="179"/>
      <c r="F12" s="179"/>
      <c r="G12" s="179">
        <f>SUM(G9:G11)</f>
        <v>0</v>
      </c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</row>
    <row r="13" spans="1:26" x14ac:dyDescent="0.25">
      <c r="A13" s="10"/>
      <c r="B13" s="180"/>
      <c r="C13" s="180"/>
      <c r="D13" s="180"/>
      <c r="E13" s="180"/>
      <c r="F13" s="180"/>
      <c r="G13" s="180"/>
    </row>
    <row r="14" spans="1:26" x14ac:dyDescent="0.25">
      <c r="A14" s="10"/>
      <c r="B14" s="180"/>
      <c r="C14" s="180"/>
      <c r="D14" s="180"/>
      <c r="E14" s="180"/>
      <c r="F14" s="180"/>
      <c r="G14" s="180"/>
    </row>
    <row r="15" spans="1:26" x14ac:dyDescent="0.25">
      <c r="A15" s="10"/>
      <c r="B15" s="180"/>
      <c r="C15" s="180"/>
      <c r="D15" s="180"/>
      <c r="E15" s="180"/>
      <c r="F15" s="180"/>
      <c r="G15" s="180"/>
    </row>
    <row r="16" spans="1:26" x14ac:dyDescent="0.25">
      <c r="A16" s="10"/>
      <c r="B16" s="180"/>
      <c r="C16" s="180"/>
      <c r="D16" s="180"/>
      <c r="E16" s="180"/>
      <c r="F16" s="180"/>
      <c r="G16" s="180"/>
    </row>
    <row r="17" spans="1:7" x14ac:dyDescent="0.25">
      <c r="A17" s="1"/>
      <c r="B17" s="147"/>
      <c r="C17" s="147"/>
      <c r="D17" s="147"/>
      <c r="E17" s="147"/>
      <c r="F17" s="147"/>
      <c r="G17" s="147"/>
    </row>
    <row r="18" spans="1:7" x14ac:dyDescent="0.25">
      <c r="A18" s="1"/>
      <c r="B18" s="147"/>
      <c r="C18" s="147"/>
      <c r="D18" s="147"/>
      <c r="E18" s="147"/>
      <c r="F18" s="147"/>
      <c r="G18" s="147"/>
    </row>
    <row r="19" spans="1:7" x14ac:dyDescent="0.25">
      <c r="A19" s="1"/>
      <c r="B19" s="147"/>
      <c r="C19" s="147"/>
      <c r="D19" s="147"/>
      <c r="E19" s="147"/>
      <c r="F19" s="147"/>
      <c r="G19" s="147"/>
    </row>
    <row r="20" spans="1:7" x14ac:dyDescent="0.25">
      <c r="A20" s="1"/>
      <c r="B20" s="147"/>
      <c r="C20" s="147"/>
      <c r="D20" s="147"/>
      <c r="E20" s="147"/>
      <c r="F20" s="147"/>
      <c r="G20" s="147"/>
    </row>
    <row r="21" spans="1:7" x14ac:dyDescent="0.25">
      <c r="A21" s="1"/>
      <c r="B21" s="147"/>
      <c r="C21" s="147"/>
      <c r="D21" s="147"/>
      <c r="E21" s="147"/>
      <c r="F21" s="147"/>
      <c r="G21" s="147"/>
    </row>
    <row r="22" spans="1:7" x14ac:dyDescent="0.25">
      <c r="A22" s="1"/>
      <c r="B22" s="147"/>
      <c r="C22" s="147"/>
      <c r="D22" s="147"/>
      <c r="E22" s="147"/>
      <c r="F22" s="147"/>
      <c r="G22" s="147"/>
    </row>
    <row r="23" spans="1:7" x14ac:dyDescent="0.25">
      <c r="A23" s="1"/>
      <c r="B23" s="147"/>
      <c r="C23" s="147"/>
      <c r="D23" s="147"/>
      <c r="E23" s="147"/>
      <c r="F23" s="147"/>
      <c r="G23" s="147"/>
    </row>
    <row r="24" spans="1:7" x14ac:dyDescent="0.25">
      <c r="A24" s="1"/>
      <c r="B24" s="147"/>
      <c r="C24" s="147"/>
      <c r="D24" s="147"/>
      <c r="E24" s="147"/>
      <c r="F24" s="147"/>
      <c r="G24" s="147"/>
    </row>
    <row r="25" spans="1:7" x14ac:dyDescent="0.25">
      <c r="A25" s="1"/>
      <c r="B25" s="147"/>
      <c r="C25" s="147"/>
      <c r="D25" s="147"/>
      <c r="E25" s="147"/>
      <c r="F25" s="147"/>
      <c r="G25" s="147"/>
    </row>
    <row r="26" spans="1:7" x14ac:dyDescent="0.25">
      <c r="A26" s="1"/>
      <c r="B26" s="147"/>
      <c r="C26" s="147"/>
      <c r="D26" s="147"/>
      <c r="E26" s="147"/>
      <c r="F26" s="147"/>
      <c r="G26" s="147"/>
    </row>
    <row r="27" spans="1:7" x14ac:dyDescent="0.25">
      <c r="A27" s="1"/>
      <c r="B27" s="147"/>
      <c r="C27" s="147"/>
      <c r="D27" s="147"/>
      <c r="E27" s="147"/>
      <c r="F27" s="147"/>
      <c r="G27" s="147"/>
    </row>
    <row r="28" spans="1:7" x14ac:dyDescent="0.25">
      <c r="A28" s="1"/>
      <c r="B28" s="147"/>
      <c r="C28" s="147"/>
      <c r="D28" s="147"/>
      <c r="E28" s="147"/>
      <c r="F28" s="147"/>
      <c r="G28" s="147"/>
    </row>
    <row r="29" spans="1:7" x14ac:dyDescent="0.25">
      <c r="A29" s="1"/>
      <c r="B29" s="147"/>
      <c r="C29" s="147"/>
      <c r="D29" s="147"/>
      <c r="E29" s="147"/>
      <c r="F29" s="147"/>
      <c r="G29" s="147"/>
    </row>
    <row r="30" spans="1:7" x14ac:dyDescent="0.25">
      <c r="A30" s="1"/>
      <c r="B30" s="147"/>
      <c r="C30" s="147"/>
      <c r="D30" s="147"/>
      <c r="E30" s="147"/>
      <c r="F30" s="147"/>
      <c r="G30" s="147"/>
    </row>
    <row r="31" spans="1:7" x14ac:dyDescent="0.25">
      <c r="A31" s="1"/>
      <c r="B31" s="147"/>
      <c r="C31" s="147"/>
      <c r="D31" s="147"/>
      <c r="E31" s="147"/>
      <c r="F31" s="147"/>
      <c r="G31" s="147"/>
    </row>
    <row r="32" spans="1:7" x14ac:dyDescent="0.25">
      <c r="B32" s="178"/>
      <c r="C32" s="178"/>
      <c r="D32" s="178"/>
      <c r="E32" s="178"/>
      <c r="F32" s="178"/>
      <c r="G32" s="178"/>
    </row>
    <row r="33" spans="2:7" x14ac:dyDescent="0.25">
      <c r="B33" s="178"/>
      <c r="C33" s="178"/>
      <c r="D33" s="178"/>
      <c r="E33" s="178"/>
      <c r="F33" s="178"/>
      <c r="G33" s="178"/>
    </row>
    <row r="34" spans="2:7" x14ac:dyDescent="0.25">
      <c r="B34" s="178"/>
      <c r="C34" s="178"/>
      <c r="D34" s="178"/>
      <c r="E34" s="178"/>
      <c r="F34" s="178"/>
      <c r="G34" s="178"/>
    </row>
    <row r="35" spans="2:7" x14ac:dyDescent="0.25">
      <c r="B35" s="178"/>
      <c r="C35" s="178"/>
      <c r="D35" s="178"/>
      <c r="E35" s="178"/>
      <c r="F35" s="178"/>
      <c r="G35" s="178"/>
    </row>
    <row r="36" spans="2:7" x14ac:dyDescent="0.25">
      <c r="B36" s="178"/>
      <c r="C36" s="178"/>
      <c r="D36" s="178"/>
      <c r="E36" s="178"/>
      <c r="F36" s="178"/>
      <c r="G36" s="178"/>
    </row>
    <row r="37" spans="2:7" x14ac:dyDescent="0.25">
      <c r="B37" s="178"/>
      <c r="C37" s="178"/>
      <c r="D37" s="178"/>
      <c r="E37" s="178"/>
      <c r="F37" s="178"/>
      <c r="G37" s="178"/>
    </row>
    <row r="38" spans="2:7" x14ac:dyDescent="0.25">
      <c r="B38" s="178"/>
      <c r="C38" s="178"/>
      <c r="D38" s="178"/>
      <c r="E38" s="178"/>
      <c r="F38" s="178"/>
      <c r="G38" s="178"/>
    </row>
    <row r="39" spans="2:7" x14ac:dyDescent="0.25">
      <c r="B39" s="178"/>
      <c r="C39" s="178"/>
      <c r="D39" s="178"/>
      <c r="E39" s="178"/>
      <c r="F39" s="178"/>
      <c r="G39" s="178"/>
    </row>
    <row r="40" spans="2:7" x14ac:dyDescent="0.25">
      <c r="B40" s="178"/>
      <c r="C40" s="178"/>
      <c r="D40" s="178"/>
      <c r="E40" s="178"/>
      <c r="F40" s="178"/>
      <c r="G40" s="178"/>
    </row>
    <row r="41" spans="2:7" x14ac:dyDescent="0.25">
      <c r="B41" s="178"/>
      <c r="C41" s="178"/>
      <c r="D41" s="178"/>
      <c r="E41" s="178"/>
      <c r="F41" s="178"/>
      <c r="G41" s="178"/>
    </row>
    <row r="42" spans="2:7" x14ac:dyDescent="0.25">
      <c r="B42" s="178"/>
      <c r="C42" s="178"/>
      <c r="D42" s="178"/>
      <c r="E42" s="178"/>
      <c r="F42" s="178"/>
      <c r="G42" s="178"/>
    </row>
    <row r="43" spans="2:7" x14ac:dyDescent="0.25">
      <c r="B43" s="178"/>
      <c r="C43" s="178"/>
      <c r="D43" s="178"/>
      <c r="E43" s="178"/>
      <c r="F43" s="178"/>
      <c r="G43" s="178"/>
    </row>
    <row r="44" spans="2:7" x14ac:dyDescent="0.25">
      <c r="B44" s="178"/>
      <c r="C44" s="178"/>
      <c r="D44" s="178"/>
      <c r="E44" s="178"/>
      <c r="F44" s="178"/>
      <c r="G44" s="178"/>
    </row>
    <row r="45" spans="2:7" x14ac:dyDescent="0.25">
      <c r="B45" s="178"/>
      <c r="C45" s="178"/>
      <c r="D45" s="178"/>
      <c r="E45" s="178"/>
      <c r="F45" s="178"/>
      <c r="G45" s="178"/>
    </row>
    <row r="46" spans="2:7" x14ac:dyDescent="0.25">
      <c r="B46" s="178"/>
      <c r="C46" s="178"/>
      <c r="D46" s="178"/>
      <c r="E46" s="178"/>
      <c r="F46" s="178"/>
      <c r="G46" s="178"/>
    </row>
    <row r="47" spans="2:7" x14ac:dyDescent="0.25">
      <c r="B47" s="178"/>
      <c r="C47" s="178"/>
      <c r="D47" s="178"/>
      <c r="E47" s="178"/>
      <c r="F47" s="178"/>
      <c r="G47" s="178"/>
    </row>
    <row r="48" spans="2:7" x14ac:dyDescent="0.25">
      <c r="B48" s="178"/>
      <c r="C48" s="178"/>
      <c r="D48" s="178"/>
      <c r="E48" s="178"/>
      <c r="F48" s="178"/>
      <c r="G48" s="178"/>
    </row>
    <row r="49" spans="2:7" x14ac:dyDescent="0.25">
      <c r="B49" s="178"/>
      <c r="C49" s="178"/>
      <c r="D49" s="178"/>
      <c r="E49" s="178"/>
      <c r="F49" s="178"/>
      <c r="G49" s="178"/>
    </row>
    <row r="50" spans="2:7" x14ac:dyDescent="0.25">
      <c r="B50" s="178"/>
      <c r="C50" s="178"/>
      <c r="D50" s="178"/>
      <c r="E50" s="178"/>
      <c r="F50" s="178"/>
      <c r="G50" s="178"/>
    </row>
    <row r="51" spans="2:7" x14ac:dyDescent="0.25">
      <c r="B51" s="178"/>
      <c r="C51" s="178"/>
      <c r="D51" s="178"/>
      <c r="E51" s="178"/>
      <c r="F51" s="178"/>
      <c r="G51" s="178"/>
    </row>
    <row r="52" spans="2:7" x14ac:dyDescent="0.25">
      <c r="B52" s="178"/>
      <c r="C52" s="178"/>
      <c r="D52" s="178"/>
      <c r="E52" s="178"/>
      <c r="F52" s="178"/>
      <c r="G52" s="178"/>
    </row>
    <row r="53" spans="2:7" x14ac:dyDescent="0.25">
      <c r="B53" s="178"/>
      <c r="C53" s="178"/>
      <c r="D53" s="178"/>
      <c r="E53" s="178"/>
      <c r="F53" s="178"/>
      <c r="G53" s="178"/>
    </row>
    <row r="54" spans="2:7" x14ac:dyDescent="0.25">
      <c r="B54" s="178"/>
      <c r="C54" s="178"/>
      <c r="D54" s="178"/>
      <c r="E54" s="178"/>
      <c r="F54" s="178"/>
      <c r="G54" s="178"/>
    </row>
    <row r="55" spans="2:7" x14ac:dyDescent="0.25">
      <c r="B55" s="178"/>
      <c r="C55" s="178"/>
      <c r="D55" s="178"/>
      <c r="E55" s="178"/>
      <c r="F55" s="178"/>
      <c r="G55" s="178"/>
    </row>
    <row r="56" spans="2:7" x14ac:dyDescent="0.25">
      <c r="B56" s="178"/>
      <c r="C56" s="178"/>
      <c r="D56" s="178"/>
      <c r="E56" s="178"/>
      <c r="F56" s="178"/>
      <c r="G56" s="178"/>
    </row>
    <row r="57" spans="2:7" x14ac:dyDescent="0.25">
      <c r="B57" s="178"/>
      <c r="C57" s="178"/>
      <c r="D57" s="178"/>
      <c r="E57" s="178"/>
      <c r="F57" s="178"/>
      <c r="G57" s="178"/>
    </row>
    <row r="58" spans="2:7" x14ac:dyDescent="0.25">
      <c r="B58" s="178"/>
      <c r="C58" s="178"/>
      <c r="D58" s="178"/>
      <c r="E58" s="178"/>
      <c r="F58" s="178"/>
      <c r="G58" s="178"/>
    </row>
    <row r="59" spans="2:7" x14ac:dyDescent="0.25">
      <c r="B59" s="178"/>
      <c r="C59" s="178"/>
      <c r="D59" s="178"/>
      <c r="E59" s="178"/>
      <c r="F59" s="178"/>
      <c r="G59" s="178"/>
    </row>
    <row r="60" spans="2:7" x14ac:dyDescent="0.25">
      <c r="B60" s="178"/>
      <c r="C60" s="178"/>
      <c r="D60" s="178"/>
      <c r="E60" s="178"/>
      <c r="F60" s="178"/>
      <c r="G60" s="178"/>
    </row>
    <row r="61" spans="2:7" x14ac:dyDescent="0.25">
      <c r="B61" s="178"/>
      <c r="C61" s="178"/>
      <c r="D61" s="178"/>
      <c r="E61" s="178"/>
      <c r="F61" s="178"/>
      <c r="G61" s="178"/>
    </row>
    <row r="62" spans="2:7" x14ac:dyDescent="0.25">
      <c r="B62" s="178"/>
      <c r="C62" s="178"/>
      <c r="D62" s="178"/>
      <c r="E62" s="178"/>
      <c r="F62" s="178"/>
      <c r="G62" s="178"/>
    </row>
    <row r="63" spans="2:7" x14ac:dyDescent="0.25">
      <c r="B63" s="178"/>
      <c r="C63" s="178"/>
      <c r="D63" s="178"/>
      <c r="E63" s="178"/>
      <c r="F63" s="178"/>
      <c r="G63" s="178"/>
    </row>
    <row r="64" spans="2:7" x14ac:dyDescent="0.25">
      <c r="B64" s="178"/>
      <c r="C64" s="178"/>
      <c r="D64" s="178"/>
      <c r="E64" s="178"/>
      <c r="F64" s="178"/>
      <c r="G64" s="178"/>
    </row>
    <row r="65" spans="2:7" x14ac:dyDescent="0.25">
      <c r="B65" s="178"/>
      <c r="C65" s="178"/>
      <c r="D65" s="178"/>
      <c r="E65" s="178"/>
      <c r="F65" s="178"/>
      <c r="G65" s="178"/>
    </row>
    <row r="66" spans="2:7" x14ac:dyDescent="0.25">
      <c r="B66" s="178"/>
      <c r="C66" s="178"/>
      <c r="D66" s="178"/>
      <c r="E66" s="178"/>
      <c r="F66" s="178"/>
      <c r="G66" s="178"/>
    </row>
    <row r="67" spans="2:7" x14ac:dyDescent="0.25">
      <c r="B67" s="178"/>
      <c r="C67" s="178"/>
      <c r="D67" s="178"/>
      <c r="E67" s="178"/>
      <c r="F67" s="178"/>
      <c r="G67" s="178"/>
    </row>
    <row r="68" spans="2:7" x14ac:dyDescent="0.25">
      <c r="B68" s="178"/>
      <c r="C68" s="178"/>
      <c r="D68" s="178"/>
      <c r="E68" s="178"/>
      <c r="F68" s="178"/>
      <c r="G68" s="178"/>
    </row>
    <row r="69" spans="2:7" x14ac:dyDescent="0.25">
      <c r="B69" s="178"/>
      <c r="C69" s="178"/>
      <c r="D69" s="178"/>
      <c r="E69" s="178"/>
      <c r="F69" s="178"/>
      <c r="G69" s="178"/>
    </row>
    <row r="70" spans="2:7" x14ac:dyDescent="0.25">
      <c r="B70" s="178"/>
      <c r="C70" s="178"/>
      <c r="D70" s="178"/>
      <c r="E70" s="178"/>
      <c r="F70" s="178"/>
      <c r="G70" s="178"/>
    </row>
    <row r="71" spans="2:7" x14ac:dyDescent="0.25">
      <c r="B71" s="178"/>
      <c r="C71" s="178"/>
      <c r="D71" s="178"/>
      <c r="E71" s="178"/>
      <c r="F71" s="178"/>
      <c r="G71" s="178"/>
    </row>
    <row r="72" spans="2:7" x14ac:dyDescent="0.25">
      <c r="B72" s="178"/>
      <c r="C72" s="178"/>
      <c r="D72" s="178"/>
      <c r="E72" s="178"/>
      <c r="F72" s="178"/>
      <c r="G72" s="178"/>
    </row>
    <row r="73" spans="2:7" x14ac:dyDescent="0.25">
      <c r="B73" s="178"/>
      <c r="C73" s="178"/>
      <c r="D73" s="178"/>
      <c r="E73" s="178"/>
      <c r="F73" s="178"/>
      <c r="G73" s="178"/>
    </row>
    <row r="74" spans="2:7" x14ac:dyDescent="0.25">
      <c r="B74" s="178"/>
      <c r="C74" s="178"/>
      <c r="D74" s="178"/>
      <c r="E74" s="178"/>
      <c r="F74" s="178"/>
      <c r="G74" s="178"/>
    </row>
    <row r="75" spans="2:7" x14ac:dyDescent="0.25">
      <c r="B75" s="178"/>
      <c r="C75" s="178"/>
      <c r="D75" s="178"/>
      <c r="E75" s="178"/>
      <c r="F75" s="178"/>
      <c r="G75" s="178"/>
    </row>
    <row r="76" spans="2:7" x14ac:dyDescent="0.25">
      <c r="B76" s="178"/>
      <c r="C76" s="178"/>
      <c r="D76" s="178"/>
      <c r="E76" s="178"/>
      <c r="F76" s="178"/>
      <c r="G76" s="178"/>
    </row>
    <row r="77" spans="2:7" x14ac:dyDescent="0.25">
      <c r="B77" s="178"/>
      <c r="C77" s="178"/>
      <c r="D77" s="178"/>
      <c r="E77" s="178"/>
      <c r="F77" s="178"/>
      <c r="G77" s="178"/>
    </row>
    <row r="78" spans="2:7" x14ac:dyDescent="0.25">
      <c r="B78" s="178"/>
      <c r="C78" s="178"/>
      <c r="D78" s="178"/>
      <c r="E78" s="178"/>
      <c r="F78" s="178"/>
      <c r="G78" s="178"/>
    </row>
    <row r="79" spans="2:7" x14ac:dyDescent="0.25">
      <c r="B79" s="178"/>
      <c r="C79" s="178"/>
      <c r="D79" s="178"/>
      <c r="E79" s="178"/>
      <c r="F79" s="178"/>
      <c r="G79" s="178"/>
    </row>
    <row r="80" spans="2:7" x14ac:dyDescent="0.25">
      <c r="B80" s="178"/>
      <c r="C80" s="178"/>
      <c r="D80" s="178"/>
      <c r="E80" s="178"/>
      <c r="F80" s="178"/>
      <c r="G80" s="178"/>
    </row>
    <row r="81" spans="2:7" x14ac:dyDescent="0.25">
      <c r="B81" s="178"/>
      <c r="C81" s="178"/>
      <c r="D81" s="178"/>
      <c r="E81" s="178"/>
      <c r="F81" s="178"/>
      <c r="G81" s="178"/>
    </row>
    <row r="82" spans="2:7" x14ac:dyDescent="0.25">
      <c r="B82" s="178"/>
      <c r="C82" s="178"/>
      <c r="D82" s="178"/>
      <c r="E82" s="178"/>
      <c r="F82" s="178"/>
      <c r="G82" s="178"/>
    </row>
    <row r="83" spans="2:7" x14ac:dyDescent="0.25">
      <c r="B83" s="178"/>
      <c r="C83" s="178"/>
      <c r="D83" s="178"/>
      <c r="E83" s="178"/>
      <c r="F83" s="178"/>
      <c r="G83" s="178"/>
    </row>
    <row r="84" spans="2:7" x14ac:dyDescent="0.25">
      <c r="B84" s="178"/>
      <c r="C84" s="178"/>
      <c r="D84" s="178"/>
      <c r="E84" s="178"/>
      <c r="F84" s="178"/>
      <c r="G84" s="178"/>
    </row>
    <row r="85" spans="2:7" x14ac:dyDescent="0.25">
      <c r="B85" s="178"/>
      <c r="C85" s="178"/>
      <c r="D85" s="178"/>
      <c r="E85" s="178"/>
      <c r="F85" s="178"/>
      <c r="G85" s="178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J6" sqref="J6"/>
    </sheetView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191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15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6" t="s">
        <v>17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18</v>
      </c>
      <c r="C5" s="20"/>
      <c r="D5" s="17"/>
      <c r="E5" s="17"/>
      <c r="F5" s="46" t="s">
        <v>19</v>
      </c>
      <c r="G5" s="17"/>
      <c r="H5" s="17"/>
      <c r="I5" s="44" t="s">
        <v>20</v>
      </c>
      <c r="J5" s="192">
        <v>42986</v>
      </c>
    </row>
    <row r="6" spans="1:23" ht="18" customHeight="1" thickTop="1" x14ac:dyDescent="0.25">
      <c r="A6" s="11"/>
      <c r="B6" s="55" t="s">
        <v>21</v>
      </c>
      <c r="C6" s="51"/>
      <c r="D6" s="52"/>
      <c r="E6" s="52"/>
      <c r="F6" s="52"/>
      <c r="G6" s="56" t="s">
        <v>22</v>
      </c>
      <c r="H6" s="52"/>
      <c r="I6" s="53"/>
      <c r="J6" s="54"/>
    </row>
    <row r="7" spans="1:23" ht="18" customHeight="1" x14ac:dyDescent="0.25">
      <c r="A7" s="11"/>
      <c r="B7" s="47"/>
      <c r="C7" s="48"/>
      <c r="D7" s="18"/>
      <c r="E7" s="18"/>
      <c r="F7" s="18"/>
      <c r="G7" s="57" t="s">
        <v>23</v>
      </c>
      <c r="H7" s="18"/>
      <c r="I7" s="29"/>
      <c r="J7" s="49"/>
    </row>
    <row r="8" spans="1:23" ht="18" customHeight="1" x14ac:dyDescent="0.25">
      <c r="A8" s="11"/>
      <c r="B8" s="45" t="s">
        <v>24</v>
      </c>
      <c r="C8" s="20"/>
      <c r="D8" s="17"/>
      <c r="E8" s="17"/>
      <c r="F8" s="17"/>
      <c r="G8" s="46" t="s">
        <v>22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23</v>
      </c>
      <c r="H9" s="17"/>
      <c r="I9" s="28"/>
      <c r="J9" s="32"/>
    </row>
    <row r="10" spans="1:23" ht="18" customHeight="1" x14ac:dyDescent="0.25">
      <c r="A10" s="11"/>
      <c r="B10" s="45" t="s">
        <v>25</v>
      </c>
      <c r="C10" s="20"/>
      <c r="D10" s="17"/>
      <c r="E10" s="17"/>
      <c r="F10" s="17"/>
      <c r="G10" s="46" t="s">
        <v>22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23</v>
      </c>
      <c r="H11" s="17"/>
      <c r="I11" s="28"/>
      <c r="J11" s="32"/>
    </row>
    <row r="12" spans="1:23" ht="18" customHeight="1" thickTop="1" x14ac:dyDescent="0.25">
      <c r="A12" s="11"/>
      <c r="B12" s="50"/>
      <c r="C12" s="51"/>
      <c r="D12" s="52"/>
      <c r="E12" s="52"/>
      <c r="F12" s="52"/>
      <c r="G12" s="52"/>
      <c r="H12" s="52"/>
      <c r="I12" s="53"/>
      <c r="J12" s="54"/>
    </row>
    <row r="13" spans="1:23" ht="18" customHeight="1" x14ac:dyDescent="0.25">
      <c r="A13" s="11"/>
      <c r="B13" s="47"/>
      <c r="C13" s="48"/>
      <c r="D13" s="18"/>
      <c r="E13" s="18"/>
      <c r="F13" s="18"/>
      <c r="G13" s="18"/>
      <c r="H13" s="18"/>
      <c r="I13" s="29"/>
      <c r="J13" s="49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89" t="s">
        <v>26</v>
      </c>
      <c r="C15" s="90" t="s">
        <v>6</v>
      </c>
      <c r="D15" s="90" t="s">
        <v>52</v>
      </c>
      <c r="E15" s="91" t="s">
        <v>53</v>
      </c>
      <c r="F15" s="103" t="s">
        <v>54</v>
      </c>
      <c r="G15" s="58" t="s">
        <v>31</v>
      </c>
      <c r="H15" s="61" t="s">
        <v>32</v>
      </c>
      <c r="I15" s="27"/>
      <c r="J15" s="54"/>
    </row>
    <row r="16" spans="1:23" ht="18" customHeight="1" x14ac:dyDescent="0.25">
      <c r="A16" s="11"/>
      <c r="B16" s="92">
        <v>1</v>
      </c>
      <c r="C16" s="93" t="s">
        <v>27</v>
      </c>
      <c r="D16" s="94">
        <f>'Kryci_list 12151'!D16+'Kryci_list 12153'!D16</f>
        <v>0</v>
      </c>
      <c r="E16" s="95">
        <f>'Kryci_list 12151'!E16+'Kryci_list 12153'!E16</f>
        <v>0</v>
      </c>
      <c r="F16" s="104">
        <f>'Kryci_list 12151'!F16+'Kryci_list 12153'!F16</f>
        <v>0</v>
      </c>
      <c r="G16" s="59">
        <v>6</v>
      </c>
      <c r="H16" s="113" t="s">
        <v>33</v>
      </c>
      <c r="I16" s="127"/>
      <c r="J16" s="124">
        <f>Rekapitulácia!F9</f>
        <v>0</v>
      </c>
    </row>
    <row r="17" spans="1:10" ht="18" customHeight="1" x14ac:dyDescent="0.25">
      <c r="A17" s="11"/>
      <c r="B17" s="66">
        <v>2</v>
      </c>
      <c r="C17" s="69" t="s">
        <v>28</v>
      </c>
      <c r="D17" s="76">
        <f>'Kryci_list 12151'!D17+'Kryci_list 12153'!D17</f>
        <v>0</v>
      </c>
      <c r="E17" s="74">
        <f>'Kryci_list 12151'!E17+'Kryci_list 12153'!E17</f>
        <v>0</v>
      </c>
      <c r="F17" s="79">
        <f>'Kryci_list 12151'!F17+'Kryci_list 12153'!F17</f>
        <v>0</v>
      </c>
      <c r="G17" s="60">
        <v>7</v>
      </c>
      <c r="H17" s="114" t="s">
        <v>34</v>
      </c>
      <c r="I17" s="127"/>
      <c r="J17" s="125">
        <f>Rekapitulácia!E9</f>
        <v>0</v>
      </c>
    </row>
    <row r="18" spans="1:10" ht="18" customHeight="1" x14ac:dyDescent="0.25">
      <c r="A18" s="11"/>
      <c r="B18" s="67">
        <v>3</v>
      </c>
      <c r="C18" s="70" t="s">
        <v>29</v>
      </c>
      <c r="D18" s="77">
        <f>'Kryci_list 12151'!D18+'Kryci_list 12153'!D18</f>
        <v>0</v>
      </c>
      <c r="E18" s="75">
        <f>'Kryci_list 12151'!E18+'Kryci_list 12153'!E18</f>
        <v>0</v>
      </c>
      <c r="F18" s="80">
        <f>'Kryci_list 12151'!F18+'Kryci_list 12153'!F18</f>
        <v>0</v>
      </c>
      <c r="G18" s="60">
        <v>8</v>
      </c>
      <c r="H18" s="114" t="s">
        <v>35</v>
      </c>
      <c r="I18" s="127"/>
      <c r="J18" s="125">
        <f>Rekapitulácia!D9</f>
        <v>0</v>
      </c>
    </row>
    <row r="19" spans="1:10" ht="18" customHeight="1" x14ac:dyDescent="0.25">
      <c r="A19" s="11"/>
      <c r="B19" s="67">
        <v>4</v>
      </c>
      <c r="C19" s="71"/>
      <c r="D19" s="77"/>
      <c r="E19" s="75"/>
      <c r="F19" s="80"/>
      <c r="G19" s="60">
        <v>9</v>
      </c>
      <c r="H19" s="123"/>
      <c r="I19" s="127"/>
      <c r="J19" s="126"/>
    </row>
    <row r="20" spans="1:10" ht="18" customHeight="1" thickBot="1" x14ac:dyDescent="0.3">
      <c r="A20" s="11"/>
      <c r="B20" s="67">
        <v>5</v>
      </c>
      <c r="C20" s="72" t="s">
        <v>30</v>
      </c>
      <c r="D20" s="78"/>
      <c r="E20" s="98"/>
      <c r="F20" s="105">
        <f>SUM(F16:F19)</f>
        <v>0</v>
      </c>
      <c r="G20" s="60">
        <v>10</v>
      </c>
      <c r="H20" s="114" t="s">
        <v>30</v>
      </c>
      <c r="I20" s="129"/>
      <c r="J20" s="97">
        <f>SUM(J16:J19)</f>
        <v>0</v>
      </c>
    </row>
    <row r="21" spans="1:10" ht="18" customHeight="1" thickTop="1" x14ac:dyDescent="0.25">
      <c r="A21" s="11"/>
      <c r="B21" s="64" t="s">
        <v>42</v>
      </c>
      <c r="C21" s="68" t="s">
        <v>7</v>
      </c>
      <c r="D21" s="73"/>
      <c r="E21" s="19"/>
      <c r="F21" s="96"/>
      <c r="G21" s="64" t="s">
        <v>48</v>
      </c>
      <c r="H21" s="61" t="s">
        <v>7</v>
      </c>
      <c r="I21" s="29"/>
      <c r="J21" s="130"/>
    </row>
    <row r="22" spans="1:10" ht="18" customHeight="1" x14ac:dyDescent="0.25">
      <c r="A22" s="11"/>
      <c r="B22" s="59">
        <v>11</v>
      </c>
      <c r="C22" s="62" t="s">
        <v>43</v>
      </c>
      <c r="D22" s="85"/>
      <c r="E22" s="88"/>
      <c r="F22" s="79">
        <f>'Kryci_list 12151'!F22+'Kryci_list 12153'!F22</f>
        <v>0</v>
      </c>
      <c r="G22" s="59">
        <v>16</v>
      </c>
      <c r="H22" s="113" t="s">
        <v>49</v>
      </c>
      <c r="I22" s="127"/>
      <c r="J22" s="124">
        <f>'Kryci_list 12151'!J22+'Kryci_list 12153'!J22</f>
        <v>0</v>
      </c>
    </row>
    <row r="23" spans="1:10" ht="18" customHeight="1" x14ac:dyDescent="0.25">
      <c r="A23" s="11"/>
      <c r="B23" s="60">
        <v>12</v>
      </c>
      <c r="C23" s="63" t="s">
        <v>44</v>
      </c>
      <c r="D23" s="65"/>
      <c r="E23" s="88"/>
      <c r="F23" s="80">
        <f>'Kryci_list 12151'!F23+'Kryci_list 12153'!F23</f>
        <v>0</v>
      </c>
      <c r="G23" s="60">
        <v>17</v>
      </c>
      <c r="H23" s="114" t="s">
        <v>50</v>
      </c>
      <c r="I23" s="127"/>
      <c r="J23" s="125">
        <f>'Kryci_list 12151'!J23+'Kryci_list 12153'!J23</f>
        <v>0</v>
      </c>
    </row>
    <row r="24" spans="1:10" ht="18" customHeight="1" x14ac:dyDescent="0.25">
      <c r="A24" s="11"/>
      <c r="B24" s="60">
        <v>13</v>
      </c>
      <c r="C24" s="63" t="s">
        <v>45</v>
      </c>
      <c r="D24" s="65"/>
      <c r="E24" s="88"/>
      <c r="F24" s="80">
        <f>'Kryci_list 12151'!F24+'Kryci_list 12153'!F24</f>
        <v>0</v>
      </c>
      <c r="G24" s="60">
        <v>18</v>
      </c>
      <c r="H24" s="114" t="s">
        <v>51</v>
      </c>
      <c r="I24" s="127"/>
      <c r="J24" s="125">
        <f>'Kryci_list 12151'!J24+'Kryci_list 12153'!J24</f>
        <v>0</v>
      </c>
    </row>
    <row r="25" spans="1:10" ht="18" customHeight="1" x14ac:dyDescent="0.25">
      <c r="A25" s="11"/>
      <c r="B25" s="60">
        <v>14</v>
      </c>
      <c r="C25" s="20"/>
      <c r="D25" s="65"/>
      <c r="E25" s="88"/>
      <c r="F25" s="86"/>
      <c r="G25" s="60">
        <v>19</v>
      </c>
      <c r="H25" s="123"/>
      <c r="I25" s="127"/>
      <c r="J25" s="125"/>
    </row>
    <row r="26" spans="1:10" ht="18" customHeight="1" thickBot="1" x14ac:dyDescent="0.3">
      <c r="A26" s="11"/>
      <c r="B26" s="60">
        <v>15</v>
      </c>
      <c r="C26" s="63"/>
      <c r="D26" s="65"/>
      <c r="E26" s="65"/>
      <c r="F26" s="106"/>
      <c r="G26" s="60">
        <v>20</v>
      </c>
      <c r="H26" s="114" t="s">
        <v>30</v>
      </c>
      <c r="I26" s="129"/>
      <c r="J26" s="97">
        <f>SUM(J22:J25)+SUM(F22:F25)</f>
        <v>0</v>
      </c>
    </row>
    <row r="27" spans="1:10" ht="18" customHeight="1" thickTop="1" x14ac:dyDescent="0.25">
      <c r="A27" s="11"/>
      <c r="B27" s="99"/>
      <c r="C27" s="141" t="s">
        <v>57</v>
      </c>
      <c r="D27" s="134"/>
      <c r="E27" s="100"/>
      <c r="F27" s="30"/>
      <c r="G27" s="107" t="s">
        <v>36</v>
      </c>
      <c r="H27" s="102" t="s">
        <v>37</v>
      </c>
      <c r="I27" s="29"/>
      <c r="J27" s="33"/>
    </row>
    <row r="28" spans="1:10" ht="18" customHeight="1" x14ac:dyDescent="0.25">
      <c r="A28" s="11"/>
      <c r="B28" s="26"/>
      <c r="C28" s="132"/>
      <c r="D28" s="135"/>
      <c r="E28" s="22"/>
      <c r="F28" s="11"/>
      <c r="G28" s="108">
        <v>21</v>
      </c>
      <c r="H28" s="112" t="s">
        <v>38</v>
      </c>
      <c r="I28" s="120"/>
      <c r="J28" s="116">
        <f>F20+J20+F26+J26</f>
        <v>0</v>
      </c>
    </row>
    <row r="29" spans="1:10" ht="18" customHeight="1" x14ac:dyDescent="0.25">
      <c r="A29" s="11"/>
      <c r="B29" s="81"/>
      <c r="C29" s="133"/>
      <c r="D29" s="136"/>
      <c r="E29" s="22"/>
      <c r="F29" s="11"/>
      <c r="G29" s="59">
        <v>22</v>
      </c>
      <c r="H29" s="113" t="s">
        <v>39</v>
      </c>
      <c r="I29" s="121">
        <f>Rekapitulácia!B10</f>
        <v>0</v>
      </c>
      <c r="J29" s="117">
        <f>ROUND(((ROUND(I29,2)*20)/100),2)*1</f>
        <v>0</v>
      </c>
    </row>
    <row r="30" spans="1:10" ht="18" customHeight="1" x14ac:dyDescent="0.25">
      <c r="A30" s="11"/>
      <c r="B30" s="23"/>
      <c r="C30" s="123"/>
      <c r="D30" s="127"/>
      <c r="E30" s="22"/>
      <c r="F30" s="11"/>
      <c r="G30" s="60">
        <v>23</v>
      </c>
      <c r="H30" s="114" t="s">
        <v>40</v>
      </c>
      <c r="I30" s="87">
        <f>Rekapitulácia!B11</f>
        <v>0</v>
      </c>
      <c r="J30" s="118">
        <f>ROUND(((ROUND(I30,2)*0)/100),2)</f>
        <v>0</v>
      </c>
    </row>
    <row r="31" spans="1:10" ht="18" customHeight="1" x14ac:dyDescent="0.25">
      <c r="A31" s="11"/>
      <c r="B31" s="24"/>
      <c r="C31" s="137"/>
      <c r="D31" s="138"/>
      <c r="E31" s="22"/>
      <c r="F31" s="11"/>
      <c r="G31" s="60">
        <v>24</v>
      </c>
      <c r="H31" s="114" t="s">
        <v>30</v>
      </c>
      <c r="I31" s="28"/>
      <c r="J31" s="189">
        <f>SUM(J28:J30)</f>
        <v>0</v>
      </c>
    </row>
    <row r="32" spans="1:10" ht="18" customHeight="1" thickBot="1" x14ac:dyDescent="0.3">
      <c r="A32" s="11"/>
      <c r="B32" s="47"/>
      <c r="C32" s="115"/>
      <c r="D32" s="122"/>
      <c r="E32" s="82"/>
      <c r="F32" s="83"/>
      <c r="G32" s="185" t="s">
        <v>41</v>
      </c>
      <c r="H32" s="186"/>
      <c r="I32" s="187"/>
      <c r="J32" s="188"/>
    </row>
    <row r="33" spans="1:10" ht="18" customHeight="1" thickTop="1" x14ac:dyDescent="0.25">
      <c r="A33" s="11"/>
      <c r="B33" s="99"/>
      <c r="C33" s="100"/>
      <c r="D33" s="139" t="s">
        <v>55</v>
      </c>
      <c r="E33" s="15"/>
      <c r="F33" s="15"/>
      <c r="G33" s="14"/>
      <c r="H33" s="139" t="s">
        <v>56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1"/>
      <c r="C40" s="82"/>
      <c r="D40" s="12"/>
      <c r="E40" s="12"/>
      <c r="F40" s="12"/>
      <c r="G40" s="12"/>
      <c r="H40" s="12"/>
      <c r="I40" s="83"/>
      <c r="J40" s="84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J6" sqref="J6"/>
    </sheetView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14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15</v>
      </c>
      <c r="H2" s="16"/>
      <c r="I2" s="27"/>
      <c r="J2" s="31"/>
    </row>
    <row r="3" spans="1:23" ht="18" customHeight="1" x14ac:dyDescent="0.25">
      <c r="A3" s="11"/>
      <c r="B3" s="40" t="s">
        <v>16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17</v>
      </c>
      <c r="J4" s="32"/>
    </row>
    <row r="5" spans="1:23" ht="18" customHeight="1" thickBot="1" x14ac:dyDescent="0.3">
      <c r="A5" s="11"/>
      <c r="B5" s="45" t="s">
        <v>18</v>
      </c>
      <c r="C5" s="20"/>
      <c r="D5" s="17"/>
      <c r="E5" s="17"/>
      <c r="F5" s="46" t="s">
        <v>19</v>
      </c>
      <c r="G5" s="17"/>
      <c r="H5" s="17"/>
      <c r="I5" s="44" t="s">
        <v>20</v>
      </c>
      <c r="J5" s="192">
        <v>42986</v>
      </c>
    </row>
    <row r="6" spans="1:23" ht="18" customHeight="1" thickTop="1" x14ac:dyDescent="0.25">
      <c r="A6" s="11"/>
      <c r="B6" s="55" t="s">
        <v>21</v>
      </c>
      <c r="C6" s="51"/>
      <c r="D6" s="52"/>
      <c r="E6" s="52"/>
      <c r="F6" s="52"/>
      <c r="G6" s="56" t="s">
        <v>22</v>
      </c>
      <c r="H6" s="52"/>
      <c r="I6" s="53"/>
      <c r="J6" s="54"/>
    </row>
    <row r="7" spans="1:23" ht="18" customHeight="1" x14ac:dyDescent="0.25">
      <c r="A7" s="11"/>
      <c r="B7" s="47"/>
      <c r="C7" s="48"/>
      <c r="D7" s="18"/>
      <c r="E7" s="18"/>
      <c r="F7" s="18"/>
      <c r="G7" s="57" t="s">
        <v>23</v>
      </c>
      <c r="H7" s="18"/>
      <c r="I7" s="29"/>
      <c r="J7" s="49"/>
    </row>
    <row r="8" spans="1:23" ht="18" customHeight="1" x14ac:dyDescent="0.25">
      <c r="A8" s="11"/>
      <c r="B8" s="45" t="s">
        <v>24</v>
      </c>
      <c r="C8" s="20"/>
      <c r="D8" s="17"/>
      <c r="E8" s="17"/>
      <c r="F8" s="17"/>
      <c r="G8" s="46" t="s">
        <v>22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23</v>
      </c>
      <c r="H9" s="17"/>
      <c r="I9" s="28"/>
      <c r="J9" s="32"/>
    </row>
    <row r="10" spans="1:23" ht="18" customHeight="1" x14ac:dyDescent="0.25">
      <c r="A10" s="11"/>
      <c r="B10" s="45" t="s">
        <v>25</v>
      </c>
      <c r="C10" s="20"/>
      <c r="D10" s="17"/>
      <c r="E10" s="17"/>
      <c r="F10" s="17"/>
      <c r="G10" s="46" t="s">
        <v>22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23</v>
      </c>
      <c r="H11" s="17"/>
      <c r="I11" s="28"/>
      <c r="J11" s="32"/>
    </row>
    <row r="12" spans="1:23" ht="18" customHeight="1" thickTop="1" x14ac:dyDescent="0.25">
      <c r="A12" s="11"/>
      <c r="B12" s="50"/>
      <c r="C12" s="51"/>
      <c r="D12" s="52"/>
      <c r="E12" s="52"/>
      <c r="F12" s="52"/>
      <c r="G12" s="52"/>
      <c r="H12" s="52"/>
      <c r="I12" s="53"/>
      <c r="J12" s="54"/>
    </row>
    <row r="13" spans="1:23" ht="18" customHeight="1" x14ac:dyDescent="0.25">
      <c r="A13" s="11"/>
      <c r="B13" s="47"/>
      <c r="C13" s="48"/>
      <c r="D13" s="18"/>
      <c r="E13" s="18"/>
      <c r="F13" s="18"/>
      <c r="G13" s="18"/>
      <c r="H13" s="18"/>
      <c r="I13" s="29"/>
      <c r="J13" s="49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89" t="s">
        <v>26</v>
      </c>
      <c r="C15" s="90" t="s">
        <v>6</v>
      </c>
      <c r="D15" s="90" t="s">
        <v>52</v>
      </c>
      <c r="E15" s="91" t="s">
        <v>53</v>
      </c>
      <c r="F15" s="103" t="s">
        <v>54</v>
      </c>
      <c r="G15" s="58" t="s">
        <v>31</v>
      </c>
      <c r="H15" s="61" t="s">
        <v>32</v>
      </c>
      <c r="I15" s="27"/>
      <c r="J15" s="54"/>
    </row>
    <row r="16" spans="1:23" ht="18" customHeight="1" x14ac:dyDescent="0.25">
      <c r="A16" s="11"/>
      <c r="B16" s="92">
        <v>1</v>
      </c>
      <c r="C16" s="93" t="s">
        <v>27</v>
      </c>
      <c r="D16" s="94">
        <f>'Rekap 12151'!B17</f>
        <v>0</v>
      </c>
      <c r="E16" s="95">
        <f>'Rekap 12151'!C17</f>
        <v>0</v>
      </c>
      <c r="F16" s="104">
        <f>'Rekap 12151'!D17</f>
        <v>0</v>
      </c>
      <c r="G16" s="59">
        <v>6</v>
      </c>
      <c r="H16" s="113" t="s">
        <v>33</v>
      </c>
      <c r="I16" s="127"/>
      <c r="J16" s="124">
        <v>0</v>
      </c>
    </row>
    <row r="17" spans="1:26" ht="18" customHeight="1" x14ac:dyDescent="0.25">
      <c r="A17" s="11"/>
      <c r="B17" s="66">
        <v>2</v>
      </c>
      <c r="C17" s="69" t="s">
        <v>28</v>
      </c>
      <c r="D17" s="76"/>
      <c r="E17" s="74"/>
      <c r="F17" s="79"/>
      <c r="G17" s="60">
        <v>7</v>
      </c>
      <c r="H17" s="114" t="s">
        <v>34</v>
      </c>
      <c r="I17" s="127"/>
      <c r="J17" s="125">
        <f>'SO 12151'!Z45</f>
        <v>0</v>
      </c>
    </row>
    <row r="18" spans="1:26" ht="18" customHeight="1" x14ac:dyDescent="0.25">
      <c r="A18" s="11"/>
      <c r="B18" s="67">
        <v>3</v>
      </c>
      <c r="C18" s="70" t="s">
        <v>29</v>
      </c>
      <c r="D18" s="77"/>
      <c r="E18" s="75"/>
      <c r="F18" s="80"/>
      <c r="G18" s="60">
        <v>8</v>
      </c>
      <c r="H18" s="114" t="s">
        <v>35</v>
      </c>
      <c r="I18" s="127"/>
      <c r="J18" s="125">
        <v>0</v>
      </c>
    </row>
    <row r="19" spans="1:26" ht="18" customHeight="1" x14ac:dyDescent="0.25">
      <c r="A19" s="11"/>
      <c r="B19" s="67">
        <v>4</v>
      </c>
      <c r="C19" s="71"/>
      <c r="D19" s="77"/>
      <c r="E19" s="75"/>
      <c r="F19" s="80"/>
      <c r="G19" s="60">
        <v>9</v>
      </c>
      <c r="H19" s="123"/>
      <c r="I19" s="127"/>
      <c r="J19" s="126"/>
    </row>
    <row r="20" spans="1:26" ht="18" customHeight="1" thickBot="1" x14ac:dyDescent="0.3">
      <c r="A20" s="11"/>
      <c r="B20" s="67">
        <v>5</v>
      </c>
      <c r="C20" s="72" t="s">
        <v>30</v>
      </c>
      <c r="D20" s="78"/>
      <c r="E20" s="98"/>
      <c r="F20" s="105">
        <f>SUM(F16:F19)</f>
        <v>0</v>
      </c>
      <c r="G20" s="60">
        <v>10</v>
      </c>
      <c r="H20" s="114" t="s">
        <v>30</v>
      </c>
      <c r="I20" s="129"/>
      <c r="J20" s="97">
        <f>SUM(J16:J19)</f>
        <v>0</v>
      </c>
    </row>
    <row r="21" spans="1:26" ht="18" customHeight="1" thickTop="1" x14ac:dyDescent="0.25">
      <c r="A21" s="11"/>
      <c r="B21" s="64" t="s">
        <v>42</v>
      </c>
      <c r="C21" s="68" t="s">
        <v>7</v>
      </c>
      <c r="D21" s="73"/>
      <c r="E21" s="19"/>
      <c r="F21" s="96"/>
      <c r="G21" s="64" t="s">
        <v>48</v>
      </c>
      <c r="H21" s="61" t="s">
        <v>7</v>
      </c>
      <c r="I21" s="29"/>
      <c r="J21" s="130"/>
    </row>
    <row r="22" spans="1:26" ht="18" customHeight="1" x14ac:dyDescent="0.25">
      <c r="A22" s="11"/>
      <c r="B22" s="59">
        <v>11</v>
      </c>
      <c r="C22" s="62" t="s">
        <v>43</v>
      </c>
      <c r="D22" s="85"/>
      <c r="E22" s="87" t="s">
        <v>46</v>
      </c>
      <c r="F22" s="79">
        <f>((F16*U22*0)+(F17*V22*0)+(F18*W22*0))/100</f>
        <v>0</v>
      </c>
      <c r="G22" s="59">
        <v>16</v>
      </c>
      <c r="H22" s="113" t="s">
        <v>49</v>
      </c>
      <c r="I22" s="128" t="s">
        <v>46</v>
      </c>
      <c r="J22" s="124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0">
        <v>12</v>
      </c>
      <c r="C23" s="63" t="s">
        <v>44</v>
      </c>
      <c r="D23" s="65"/>
      <c r="E23" s="87" t="s">
        <v>47</v>
      </c>
      <c r="F23" s="80">
        <f>((F16*U23*0)+(F17*V23*0)+(F18*W23*0))/100</f>
        <v>0</v>
      </c>
      <c r="G23" s="60">
        <v>17</v>
      </c>
      <c r="H23" s="114" t="s">
        <v>50</v>
      </c>
      <c r="I23" s="128" t="s">
        <v>46</v>
      </c>
      <c r="J23" s="125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0">
        <v>13</v>
      </c>
      <c r="C24" s="63" t="s">
        <v>45</v>
      </c>
      <c r="D24" s="65"/>
      <c r="E24" s="87" t="s">
        <v>46</v>
      </c>
      <c r="F24" s="80">
        <f>((F16*U24*0)+(F17*V24*0)+(F18*W24*0))/100</f>
        <v>0</v>
      </c>
      <c r="G24" s="60">
        <v>18</v>
      </c>
      <c r="H24" s="114" t="s">
        <v>51</v>
      </c>
      <c r="I24" s="128" t="s">
        <v>47</v>
      </c>
      <c r="J24" s="125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0">
        <v>14</v>
      </c>
      <c r="C25" s="20"/>
      <c r="D25" s="65"/>
      <c r="E25" s="88"/>
      <c r="F25" s="86"/>
      <c r="G25" s="60">
        <v>19</v>
      </c>
      <c r="H25" s="123"/>
      <c r="I25" s="127"/>
      <c r="J25" s="126"/>
    </row>
    <row r="26" spans="1:26" ht="18" customHeight="1" thickBot="1" x14ac:dyDescent="0.3">
      <c r="A26" s="11"/>
      <c r="B26" s="60">
        <v>15</v>
      </c>
      <c r="C26" s="63"/>
      <c r="D26" s="65"/>
      <c r="E26" s="65"/>
      <c r="F26" s="106"/>
      <c r="G26" s="60">
        <v>20</v>
      </c>
      <c r="H26" s="114" t="s">
        <v>30</v>
      </c>
      <c r="I26" s="129"/>
      <c r="J26" s="97">
        <f>SUM(J22:J25)+SUM(F22:F25)</f>
        <v>0</v>
      </c>
    </row>
    <row r="27" spans="1:26" ht="18" customHeight="1" thickTop="1" x14ac:dyDescent="0.25">
      <c r="A27" s="11"/>
      <c r="B27" s="99"/>
      <c r="C27" s="141" t="s">
        <v>57</v>
      </c>
      <c r="D27" s="134"/>
      <c r="E27" s="100"/>
      <c r="F27" s="30"/>
      <c r="G27" s="107" t="s">
        <v>36</v>
      </c>
      <c r="H27" s="102" t="s">
        <v>37</v>
      </c>
      <c r="I27" s="29"/>
      <c r="J27" s="33"/>
    </row>
    <row r="28" spans="1:26" ht="18" customHeight="1" x14ac:dyDescent="0.25">
      <c r="A28" s="11"/>
      <c r="B28" s="26"/>
      <c r="C28" s="132"/>
      <c r="D28" s="135"/>
      <c r="E28" s="22"/>
      <c r="F28" s="11"/>
      <c r="G28" s="108">
        <v>21</v>
      </c>
      <c r="H28" s="112" t="s">
        <v>38</v>
      </c>
      <c r="I28" s="120"/>
      <c r="J28" s="116">
        <f>F20+J20+F26+J26</f>
        <v>0</v>
      </c>
    </row>
    <row r="29" spans="1:26" ht="18" customHeight="1" x14ac:dyDescent="0.25">
      <c r="A29" s="11"/>
      <c r="B29" s="81"/>
      <c r="C29" s="133"/>
      <c r="D29" s="136"/>
      <c r="E29" s="22"/>
      <c r="F29" s="11"/>
      <c r="G29" s="59">
        <v>22</v>
      </c>
      <c r="H29" s="113" t="s">
        <v>39</v>
      </c>
      <c r="I29" s="121">
        <f>J28-SUM('SO 12151'!K9:'SO 12151'!K44)</f>
        <v>0</v>
      </c>
      <c r="J29" s="117">
        <f>ROUND(((ROUND(I29,2)*20)*1/100),2)</f>
        <v>0</v>
      </c>
    </row>
    <row r="30" spans="1:26" ht="18" customHeight="1" x14ac:dyDescent="0.25">
      <c r="A30" s="11"/>
      <c r="B30" s="23"/>
      <c r="C30" s="123"/>
      <c r="D30" s="127"/>
      <c r="E30" s="22"/>
      <c r="F30" s="11"/>
      <c r="G30" s="60">
        <v>23</v>
      </c>
      <c r="H30" s="114" t="s">
        <v>40</v>
      </c>
      <c r="I30" s="87">
        <f>SUM('SO 12151'!K9:'SO 12151'!K44)</f>
        <v>0</v>
      </c>
      <c r="J30" s="118">
        <f>ROUND(((ROUND(I30,2)*0)/100),2)</f>
        <v>0</v>
      </c>
    </row>
    <row r="31" spans="1:26" ht="18" customHeight="1" x14ac:dyDescent="0.25">
      <c r="A31" s="11"/>
      <c r="B31" s="24"/>
      <c r="C31" s="137"/>
      <c r="D31" s="138"/>
      <c r="E31" s="22"/>
      <c r="F31" s="11"/>
      <c r="G31" s="108">
        <v>24</v>
      </c>
      <c r="H31" s="112" t="s">
        <v>30</v>
      </c>
      <c r="I31" s="111"/>
      <c r="J31" s="131">
        <f>SUM(J28:J30)</f>
        <v>0</v>
      </c>
    </row>
    <row r="32" spans="1:26" ht="18" customHeight="1" thickBot="1" x14ac:dyDescent="0.3">
      <c r="A32" s="11"/>
      <c r="B32" s="47"/>
      <c r="C32" s="115"/>
      <c r="D32" s="122"/>
      <c r="E32" s="82"/>
      <c r="F32" s="83"/>
      <c r="G32" s="59" t="s">
        <v>41</v>
      </c>
      <c r="H32" s="115"/>
      <c r="I32" s="122"/>
      <c r="J32" s="119"/>
    </row>
    <row r="33" spans="1:10" ht="18" customHeight="1" thickTop="1" x14ac:dyDescent="0.25">
      <c r="A33" s="11"/>
      <c r="B33" s="99"/>
      <c r="C33" s="100"/>
      <c r="D33" s="139" t="s">
        <v>55</v>
      </c>
      <c r="E33" s="15"/>
      <c r="F33" s="101"/>
      <c r="G33" s="109">
        <v>26</v>
      </c>
      <c r="H33" s="140" t="s">
        <v>56</v>
      </c>
      <c r="I33" s="30"/>
      <c r="J33" s="110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1"/>
      <c r="C40" s="82"/>
      <c r="D40" s="12"/>
      <c r="E40" s="12"/>
      <c r="F40" s="12"/>
      <c r="G40" s="12"/>
      <c r="H40" s="12"/>
      <c r="I40" s="83"/>
      <c r="J40" s="84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activeCell="D4" sqref="D4"/>
    </sheetView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3" t="s">
        <v>21</v>
      </c>
      <c r="B1" s="142"/>
      <c r="C1" s="142"/>
      <c r="D1" s="143" t="s">
        <v>19</v>
      </c>
      <c r="E1" s="142"/>
      <c r="F1" s="142"/>
      <c r="W1">
        <v>30.126000000000001</v>
      </c>
    </row>
    <row r="2" spans="1:26" x14ac:dyDescent="0.25">
      <c r="A2" s="143" t="s">
        <v>25</v>
      </c>
      <c r="B2" s="142"/>
      <c r="C2" s="142"/>
      <c r="D2" s="143" t="s">
        <v>17</v>
      </c>
      <c r="E2" s="142"/>
      <c r="F2" s="142"/>
    </row>
    <row r="3" spans="1:26" x14ac:dyDescent="0.25">
      <c r="A3" s="143" t="s">
        <v>24</v>
      </c>
      <c r="B3" s="142"/>
      <c r="C3" s="142"/>
      <c r="D3" s="143" t="s">
        <v>192</v>
      </c>
      <c r="E3" s="142"/>
      <c r="F3" s="142"/>
    </row>
    <row r="4" spans="1:26" x14ac:dyDescent="0.25">
      <c r="A4" s="143" t="s">
        <v>1</v>
      </c>
      <c r="B4" s="142"/>
      <c r="C4" s="142"/>
      <c r="D4" s="142"/>
      <c r="E4" s="142"/>
      <c r="F4" s="142"/>
    </row>
    <row r="5" spans="1:26" x14ac:dyDescent="0.25">
      <c r="A5" s="143" t="s">
        <v>16</v>
      </c>
      <c r="B5" s="142"/>
      <c r="C5" s="142"/>
      <c r="D5" s="142"/>
      <c r="E5" s="142"/>
      <c r="F5" s="142"/>
    </row>
    <row r="6" spans="1:26" x14ac:dyDescent="0.25">
      <c r="A6" s="142"/>
      <c r="B6" s="142"/>
      <c r="C6" s="142"/>
      <c r="D6" s="142"/>
      <c r="E6" s="142"/>
      <c r="F6" s="142"/>
    </row>
    <row r="7" spans="1:26" x14ac:dyDescent="0.25">
      <c r="A7" s="142"/>
      <c r="B7" s="142"/>
      <c r="C7" s="142"/>
      <c r="D7" s="142"/>
      <c r="E7" s="142"/>
      <c r="F7" s="142"/>
    </row>
    <row r="8" spans="1:26" x14ac:dyDescent="0.25">
      <c r="A8" s="144" t="s">
        <v>61</v>
      </c>
      <c r="B8" s="142"/>
      <c r="C8" s="142"/>
      <c r="D8" s="142"/>
      <c r="E8" s="142"/>
      <c r="F8" s="142"/>
    </row>
    <row r="9" spans="1:26" x14ac:dyDescent="0.25">
      <c r="A9" s="145" t="s">
        <v>58</v>
      </c>
      <c r="B9" s="145" t="s">
        <v>52</v>
      </c>
      <c r="C9" s="145" t="s">
        <v>53</v>
      </c>
      <c r="D9" s="145" t="s">
        <v>30</v>
      </c>
      <c r="E9" s="145" t="s">
        <v>59</v>
      </c>
      <c r="F9" s="145" t="s">
        <v>60</v>
      </c>
    </row>
    <row r="10" spans="1:26" x14ac:dyDescent="0.25">
      <c r="A10" s="152" t="s">
        <v>62</v>
      </c>
      <c r="B10" s="153"/>
      <c r="C10" s="149"/>
      <c r="D10" s="149"/>
      <c r="E10" s="150"/>
      <c r="F10" s="150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</row>
    <row r="11" spans="1:26" x14ac:dyDescent="0.25">
      <c r="A11" s="154" t="s">
        <v>63</v>
      </c>
      <c r="B11" s="155">
        <f>'SO 12151'!L15</f>
        <v>0</v>
      </c>
      <c r="C11" s="155">
        <f>'SO 12151'!M15</f>
        <v>0</v>
      </c>
      <c r="D11" s="155">
        <f>'SO 12151'!I15</f>
        <v>0</v>
      </c>
      <c r="E11" s="156">
        <f>'SO 12151'!P15</f>
        <v>0</v>
      </c>
      <c r="F11" s="156">
        <f>'SO 12151'!S15</f>
        <v>0</v>
      </c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</row>
    <row r="12" spans="1:26" x14ac:dyDescent="0.25">
      <c r="A12" s="154" t="s">
        <v>64</v>
      </c>
      <c r="B12" s="155">
        <f>'SO 12151'!L19</f>
        <v>0</v>
      </c>
      <c r="C12" s="155">
        <f>'SO 12151'!M19</f>
        <v>0</v>
      </c>
      <c r="D12" s="155">
        <f>'SO 12151'!I19</f>
        <v>0</v>
      </c>
      <c r="E12" s="156">
        <f>'SO 12151'!P19</f>
        <v>0</v>
      </c>
      <c r="F12" s="156">
        <f>'SO 12151'!S19</f>
        <v>0</v>
      </c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</row>
    <row r="13" spans="1:26" x14ac:dyDescent="0.25">
      <c r="A13" s="154" t="s">
        <v>65</v>
      </c>
      <c r="B13" s="155">
        <f>'SO 12151'!L23</f>
        <v>0</v>
      </c>
      <c r="C13" s="155">
        <f>'SO 12151'!M23</f>
        <v>0</v>
      </c>
      <c r="D13" s="155">
        <f>'SO 12151'!I23</f>
        <v>0</v>
      </c>
      <c r="E13" s="156">
        <f>'SO 12151'!P23</f>
        <v>0</v>
      </c>
      <c r="F13" s="156">
        <f>'SO 12151'!S23</f>
        <v>0</v>
      </c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</row>
    <row r="14" spans="1:26" x14ac:dyDescent="0.25">
      <c r="A14" s="154" t="s">
        <v>66</v>
      </c>
      <c r="B14" s="155">
        <f>'SO 12151'!L31</f>
        <v>0</v>
      </c>
      <c r="C14" s="155">
        <f>'SO 12151'!M31</f>
        <v>0</v>
      </c>
      <c r="D14" s="155">
        <f>'SO 12151'!I31</f>
        <v>0</v>
      </c>
      <c r="E14" s="156">
        <f>'SO 12151'!P31</f>
        <v>0</v>
      </c>
      <c r="F14" s="156">
        <f>'SO 12151'!S31</f>
        <v>0</v>
      </c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</row>
    <row r="15" spans="1:26" x14ac:dyDescent="0.25">
      <c r="A15" s="154" t="s">
        <v>67</v>
      </c>
      <c r="B15" s="155">
        <f>'SO 12151'!L38</f>
        <v>0</v>
      </c>
      <c r="C15" s="155">
        <f>'SO 12151'!M38</f>
        <v>0</v>
      </c>
      <c r="D15" s="155">
        <f>'SO 12151'!I38</f>
        <v>0</v>
      </c>
      <c r="E15" s="156">
        <f>'SO 12151'!P38</f>
        <v>0</v>
      </c>
      <c r="F15" s="156">
        <f>'SO 12151'!S38</f>
        <v>0</v>
      </c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</row>
    <row r="16" spans="1:26" x14ac:dyDescent="0.25">
      <c r="A16" s="154" t="s">
        <v>68</v>
      </c>
      <c r="B16" s="155">
        <f>'SO 12151'!L42</f>
        <v>0</v>
      </c>
      <c r="C16" s="155">
        <f>'SO 12151'!M42</f>
        <v>0</v>
      </c>
      <c r="D16" s="155">
        <f>'SO 12151'!I42</f>
        <v>0</v>
      </c>
      <c r="E16" s="156">
        <f>'SO 12151'!P42</f>
        <v>0</v>
      </c>
      <c r="F16" s="156">
        <f>'SO 12151'!S42</f>
        <v>0</v>
      </c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</row>
    <row r="17" spans="1:26" x14ac:dyDescent="0.25">
      <c r="A17" s="2" t="s">
        <v>62</v>
      </c>
      <c r="B17" s="157">
        <f>'SO 12151'!L44</f>
        <v>0</v>
      </c>
      <c r="C17" s="157">
        <f>'SO 12151'!M44</f>
        <v>0</v>
      </c>
      <c r="D17" s="157">
        <f>'SO 12151'!I44</f>
        <v>0</v>
      </c>
      <c r="E17" s="158">
        <f>'SO 12151'!P44</f>
        <v>0</v>
      </c>
      <c r="F17" s="158">
        <f>'SO 12151'!S44</f>
        <v>0</v>
      </c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</row>
    <row r="18" spans="1:26" x14ac:dyDescent="0.25">
      <c r="A18" s="1"/>
      <c r="B18" s="147"/>
      <c r="C18" s="147"/>
      <c r="D18" s="147"/>
      <c r="E18" s="146"/>
      <c r="F18" s="146"/>
    </row>
    <row r="19" spans="1:26" x14ac:dyDescent="0.25">
      <c r="A19" s="2" t="s">
        <v>69</v>
      </c>
      <c r="B19" s="157">
        <f>'SO 12151'!L45</f>
        <v>0</v>
      </c>
      <c r="C19" s="157">
        <f>'SO 12151'!M45</f>
        <v>0</v>
      </c>
      <c r="D19" s="157">
        <f>'SO 12151'!I45</f>
        <v>0</v>
      </c>
      <c r="E19" s="158">
        <f>'SO 12151'!P45</f>
        <v>0</v>
      </c>
      <c r="F19" s="158">
        <f>'SO 12151'!S45</f>
        <v>0</v>
      </c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</row>
    <row r="20" spans="1:26" x14ac:dyDescent="0.25">
      <c r="A20" s="1"/>
      <c r="B20" s="147"/>
      <c r="C20" s="147"/>
      <c r="D20" s="147"/>
      <c r="E20" s="146"/>
      <c r="F20" s="146"/>
    </row>
    <row r="21" spans="1:26" x14ac:dyDescent="0.25">
      <c r="A21" s="1"/>
      <c r="B21" s="147"/>
      <c r="C21" s="147"/>
      <c r="D21" s="147"/>
      <c r="E21" s="146"/>
      <c r="F21" s="146"/>
    </row>
    <row r="22" spans="1:26" x14ac:dyDescent="0.25">
      <c r="A22" s="1"/>
      <c r="B22" s="147"/>
      <c r="C22" s="147"/>
      <c r="D22" s="147"/>
      <c r="E22" s="146"/>
      <c r="F22" s="146"/>
    </row>
    <row r="23" spans="1:26" x14ac:dyDescent="0.25">
      <c r="A23" s="1"/>
      <c r="B23" s="147"/>
      <c r="C23" s="147"/>
      <c r="D23" s="147"/>
      <c r="E23" s="146"/>
      <c r="F23" s="146"/>
    </row>
    <row r="24" spans="1:26" x14ac:dyDescent="0.25">
      <c r="A24" s="1"/>
      <c r="B24" s="147"/>
      <c r="C24" s="147"/>
      <c r="D24" s="147"/>
      <c r="E24" s="146"/>
      <c r="F24" s="146"/>
    </row>
    <row r="25" spans="1:26" x14ac:dyDescent="0.25">
      <c r="A25" s="1"/>
      <c r="B25" s="147"/>
      <c r="C25" s="147"/>
      <c r="D25" s="147"/>
      <c r="E25" s="146"/>
      <c r="F25" s="146"/>
    </row>
    <row r="26" spans="1:26" x14ac:dyDescent="0.25">
      <c r="A26" s="1"/>
      <c r="B26" s="147"/>
      <c r="C26" s="147"/>
      <c r="D26" s="147"/>
      <c r="E26" s="146"/>
      <c r="F26" s="146"/>
    </row>
    <row r="27" spans="1:26" x14ac:dyDescent="0.25">
      <c r="A27" s="1"/>
      <c r="B27" s="147"/>
      <c r="C27" s="147"/>
      <c r="D27" s="147"/>
      <c r="E27" s="146"/>
      <c r="F27" s="146"/>
    </row>
    <row r="28" spans="1:26" x14ac:dyDescent="0.25">
      <c r="A28" s="1"/>
      <c r="B28" s="147"/>
      <c r="C28" s="147"/>
      <c r="D28" s="147"/>
      <c r="E28" s="146"/>
      <c r="F28" s="146"/>
    </row>
    <row r="29" spans="1:26" x14ac:dyDescent="0.25">
      <c r="A29" s="1"/>
      <c r="B29" s="147"/>
      <c r="C29" s="147"/>
      <c r="D29" s="147"/>
      <c r="E29" s="146"/>
      <c r="F29" s="146"/>
    </row>
    <row r="30" spans="1:26" x14ac:dyDescent="0.25">
      <c r="A30" s="1"/>
      <c r="B30" s="147"/>
      <c r="C30" s="147"/>
      <c r="D30" s="147"/>
      <c r="E30" s="146"/>
      <c r="F30" s="146"/>
    </row>
    <row r="31" spans="1:26" x14ac:dyDescent="0.25">
      <c r="A31" s="1"/>
      <c r="B31" s="147"/>
      <c r="C31" s="147"/>
      <c r="D31" s="147"/>
      <c r="E31" s="146"/>
      <c r="F31" s="146"/>
    </row>
    <row r="32" spans="1:26" x14ac:dyDescent="0.25">
      <c r="A32" s="1"/>
      <c r="B32" s="147"/>
      <c r="C32" s="147"/>
      <c r="D32" s="147"/>
      <c r="E32" s="146"/>
      <c r="F32" s="146"/>
    </row>
    <row r="33" spans="1:6" x14ac:dyDescent="0.25">
      <c r="A33" s="1"/>
      <c r="B33" s="147"/>
      <c r="C33" s="147"/>
      <c r="D33" s="147"/>
      <c r="E33" s="146"/>
      <c r="F33" s="146"/>
    </row>
    <row r="34" spans="1:6" x14ac:dyDescent="0.25">
      <c r="A34" s="1"/>
      <c r="B34" s="147"/>
      <c r="C34" s="147"/>
      <c r="D34" s="147"/>
      <c r="E34" s="146"/>
      <c r="F34" s="146"/>
    </row>
    <row r="35" spans="1:6" x14ac:dyDescent="0.25">
      <c r="A35" s="1"/>
      <c r="B35" s="147"/>
      <c r="C35" s="147"/>
      <c r="D35" s="147"/>
      <c r="E35" s="146"/>
      <c r="F35" s="146"/>
    </row>
    <row r="36" spans="1:6" x14ac:dyDescent="0.25">
      <c r="A36" s="1"/>
      <c r="B36" s="147"/>
      <c r="C36" s="147"/>
      <c r="D36" s="147"/>
      <c r="E36" s="146"/>
      <c r="F36" s="146"/>
    </row>
    <row r="37" spans="1:6" x14ac:dyDescent="0.25">
      <c r="A37" s="1"/>
      <c r="B37" s="147"/>
      <c r="C37" s="147"/>
      <c r="D37" s="147"/>
      <c r="E37" s="146"/>
      <c r="F37" s="146"/>
    </row>
    <row r="38" spans="1:6" x14ac:dyDescent="0.25">
      <c r="A38" s="1"/>
      <c r="B38" s="147"/>
      <c r="C38" s="147"/>
      <c r="D38" s="147"/>
      <c r="E38" s="146"/>
      <c r="F38" s="146"/>
    </row>
    <row r="39" spans="1:6" x14ac:dyDescent="0.25">
      <c r="A39" s="1"/>
      <c r="B39" s="147"/>
      <c r="C39" s="147"/>
      <c r="D39" s="147"/>
      <c r="E39" s="146"/>
      <c r="F39" s="146"/>
    </row>
    <row r="40" spans="1:6" x14ac:dyDescent="0.25">
      <c r="A40" s="1"/>
      <c r="B40" s="147"/>
      <c r="C40" s="147"/>
      <c r="D40" s="147"/>
      <c r="E40" s="146"/>
      <c r="F40" s="146"/>
    </row>
    <row r="41" spans="1:6" x14ac:dyDescent="0.25">
      <c r="A41" s="1"/>
      <c r="B41" s="147"/>
      <c r="C41" s="147"/>
      <c r="D41" s="147"/>
      <c r="E41" s="146"/>
      <c r="F41" s="146"/>
    </row>
    <row r="42" spans="1:6" x14ac:dyDescent="0.25">
      <c r="A42" s="1"/>
      <c r="B42" s="147"/>
      <c r="C42" s="147"/>
      <c r="D42" s="147"/>
      <c r="E42" s="146"/>
      <c r="F42" s="146"/>
    </row>
    <row r="43" spans="1:6" x14ac:dyDescent="0.25">
      <c r="A43" s="1"/>
      <c r="B43" s="147"/>
      <c r="C43" s="147"/>
      <c r="D43" s="147"/>
      <c r="E43" s="146"/>
      <c r="F43" s="146"/>
    </row>
    <row r="44" spans="1:6" x14ac:dyDescent="0.25">
      <c r="A44" s="1"/>
      <c r="B44" s="147"/>
      <c r="C44" s="147"/>
      <c r="D44" s="147"/>
      <c r="E44" s="146"/>
      <c r="F44" s="146"/>
    </row>
    <row r="45" spans="1:6" x14ac:dyDescent="0.25">
      <c r="A45" s="1"/>
      <c r="B45" s="147"/>
      <c r="C45" s="147"/>
      <c r="D45" s="147"/>
      <c r="E45" s="146"/>
      <c r="F45" s="146"/>
    </row>
    <row r="46" spans="1:6" x14ac:dyDescent="0.25">
      <c r="A46" s="1"/>
      <c r="B46" s="147"/>
      <c r="C46" s="147"/>
      <c r="D46" s="147"/>
      <c r="E46" s="146"/>
      <c r="F46" s="146"/>
    </row>
    <row r="47" spans="1:6" x14ac:dyDescent="0.25">
      <c r="A47" s="1"/>
      <c r="B47" s="147"/>
      <c r="C47" s="147"/>
      <c r="D47" s="147"/>
      <c r="E47" s="146"/>
      <c r="F47" s="146"/>
    </row>
    <row r="48" spans="1:6" x14ac:dyDescent="0.25">
      <c r="A48" s="1"/>
      <c r="B48" s="147"/>
      <c r="C48" s="147"/>
      <c r="D48" s="147"/>
      <c r="E48" s="146"/>
      <c r="F48" s="146"/>
    </row>
    <row r="49" spans="1:6" x14ac:dyDescent="0.25">
      <c r="A49" s="1"/>
      <c r="B49" s="147"/>
      <c r="C49" s="147"/>
      <c r="D49" s="147"/>
      <c r="E49" s="146"/>
      <c r="F49" s="146"/>
    </row>
    <row r="50" spans="1:6" x14ac:dyDescent="0.25">
      <c r="A50" s="1"/>
      <c r="B50" s="147"/>
      <c r="C50" s="147"/>
      <c r="D50" s="147"/>
      <c r="E50" s="146"/>
      <c r="F50" s="146"/>
    </row>
    <row r="51" spans="1:6" x14ac:dyDescent="0.25">
      <c r="A51" s="1"/>
      <c r="B51" s="147"/>
      <c r="C51" s="147"/>
      <c r="D51" s="147"/>
      <c r="E51" s="146"/>
      <c r="F51" s="146"/>
    </row>
    <row r="52" spans="1:6" x14ac:dyDescent="0.25">
      <c r="A52" s="1"/>
      <c r="B52" s="147"/>
      <c r="C52" s="147"/>
      <c r="D52" s="147"/>
      <c r="E52" s="146"/>
      <c r="F52" s="146"/>
    </row>
    <row r="53" spans="1:6" x14ac:dyDescent="0.25">
      <c r="A53" s="1"/>
      <c r="B53" s="147"/>
      <c r="C53" s="147"/>
      <c r="D53" s="147"/>
      <c r="E53" s="146"/>
      <c r="F53" s="146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pane ySplit="8" topLeftCell="A20" activePane="bottomLeft" state="frozen"/>
      <selection pane="bottomLeft" activeCell="G11" sqref="G11:G44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21</v>
      </c>
      <c r="C1" s="3"/>
      <c r="D1" s="3"/>
      <c r="E1" s="5" t="s">
        <v>19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25</v>
      </c>
      <c r="C2" s="3"/>
      <c r="D2" s="3"/>
      <c r="E2" s="5" t="s">
        <v>17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24</v>
      </c>
      <c r="C3" s="3"/>
      <c r="D3" s="3"/>
      <c r="E3" s="5" t="s">
        <v>192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2" t="s">
        <v>70</v>
      </c>
      <c r="B8" s="162" t="s">
        <v>71</v>
      </c>
      <c r="C8" s="162" t="s">
        <v>72</v>
      </c>
      <c r="D8" s="162" t="s">
        <v>73</v>
      </c>
      <c r="E8" s="162" t="s">
        <v>74</v>
      </c>
      <c r="F8" s="162" t="s">
        <v>75</v>
      </c>
      <c r="G8" s="162" t="s">
        <v>76</v>
      </c>
      <c r="H8" s="162" t="s">
        <v>53</v>
      </c>
      <c r="I8" s="162" t="s">
        <v>77</v>
      </c>
      <c r="J8" s="162"/>
      <c r="K8" s="162"/>
      <c r="L8" s="162"/>
      <c r="M8" s="162"/>
      <c r="N8" s="162"/>
      <c r="O8" s="162"/>
      <c r="P8" s="162" t="s">
        <v>78</v>
      </c>
      <c r="Q8" s="159"/>
      <c r="R8" s="159"/>
      <c r="S8" s="162" t="s">
        <v>79</v>
      </c>
      <c r="T8" s="160"/>
      <c r="U8" s="160"/>
      <c r="V8" s="160"/>
      <c r="W8" s="160"/>
      <c r="X8" s="160"/>
      <c r="Y8" s="160"/>
      <c r="Z8" s="160"/>
    </row>
    <row r="9" spans="1:26" x14ac:dyDescent="0.25">
      <c r="A9" s="148"/>
      <c r="B9" s="148"/>
      <c r="C9" s="163"/>
      <c r="D9" s="152" t="s">
        <v>62</v>
      </c>
      <c r="E9" s="148"/>
      <c r="F9" s="164"/>
      <c r="G9" s="149"/>
      <c r="H9" s="149"/>
      <c r="I9" s="149"/>
      <c r="J9" s="148"/>
      <c r="K9" s="148"/>
      <c r="L9" s="148"/>
      <c r="M9" s="148"/>
      <c r="N9" s="148"/>
      <c r="O9" s="148"/>
      <c r="P9" s="148"/>
      <c r="Q9" s="151"/>
      <c r="R9" s="151"/>
      <c r="S9" s="148"/>
      <c r="T9" s="151"/>
      <c r="U9" s="151"/>
      <c r="V9" s="151"/>
      <c r="W9" s="151"/>
      <c r="X9" s="151"/>
      <c r="Y9" s="151"/>
      <c r="Z9" s="151"/>
    </row>
    <row r="10" spans="1:26" x14ac:dyDescent="0.25">
      <c r="A10" s="154"/>
      <c r="B10" s="154"/>
      <c r="C10" s="154"/>
      <c r="D10" s="154" t="s">
        <v>63</v>
      </c>
      <c r="E10" s="154"/>
      <c r="F10" s="165"/>
      <c r="G10" s="155"/>
      <c r="H10" s="155"/>
      <c r="I10" s="155"/>
      <c r="J10" s="154"/>
      <c r="K10" s="154"/>
      <c r="L10" s="154"/>
      <c r="M10" s="154"/>
      <c r="N10" s="154"/>
      <c r="O10" s="154"/>
      <c r="P10" s="154"/>
      <c r="Q10" s="151"/>
      <c r="R10" s="151"/>
      <c r="S10" s="154"/>
      <c r="T10" s="151"/>
      <c r="U10" s="151"/>
      <c r="V10" s="151"/>
      <c r="W10" s="151"/>
      <c r="X10" s="151"/>
      <c r="Y10" s="151"/>
      <c r="Z10" s="151"/>
    </row>
    <row r="11" spans="1:26" ht="24.95" customHeight="1" x14ac:dyDescent="0.25">
      <c r="A11" s="169"/>
      <c r="B11" s="166" t="s">
        <v>80</v>
      </c>
      <c r="C11" s="170" t="s">
        <v>81</v>
      </c>
      <c r="D11" s="166" t="s">
        <v>82</v>
      </c>
      <c r="E11" s="166" t="s">
        <v>83</v>
      </c>
      <c r="F11" s="167">
        <v>66.87</v>
      </c>
      <c r="G11" s="168"/>
      <c r="H11" s="168"/>
      <c r="I11" s="168">
        <f>ROUND(F11*(G11+H11),2)</f>
        <v>0</v>
      </c>
      <c r="J11" s="166">
        <f>ROUND(F11*(N11),2)</f>
        <v>2365.19</v>
      </c>
      <c r="K11" s="1">
        <f>ROUND(F11*(O11),2)</f>
        <v>0</v>
      </c>
      <c r="L11" s="1">
        <f>ROUND(F11*(G11),2)</f>
        <v>0</v>
      </c>
      <c r="M11" s="1"/>
      <c r="N11" s="1">
        <v>35.369999999999997</v>
      </c>
      <c r="O11" s="1"/>
      <c r="P11" s="165"/>
      <c r="Q11" s="171"/>
      <c r="R11" s="171"/>
      <c r="S11" s="165"/>
      <c r="Z11">
        <v>0</v>
      </c>
    </row>
    <row r="12" spans="1:26" ht="35.1" customHeight="1" x14ac:dyDescent="0.25">
      <c r="A12" s="169"/>
      <c r="B12" s="166" t="s">
        <v>80</v>
      </c>
      <c r="C12" s="170" t="s">
        <v>84</v>
      </c>
      <c r="D12" s="166" t="s">
        <v>85</v>
      </c>
      <c r="E12" s="166" t="s">
        <v>83</v>
      </c>
      <c r="F12" s="167">
        <v>33.435000000000002</v>
      </c>
      <c r="G12" s="168"/>
      <c r="H12" s="168"/>
      <c r="I12" s="168">
        <f>ROUND(F12*(G12+H12),2)</f>
        <v>0</v>
      </c>
      <c r="J12" s="166">
        <f>ROUND(F12*(N12),2)</f>
        <v>230.37</v>
      </c>
      <c r="K12" s="1">
        <f>ROUND(F12*(O12),2)</f>
        <v>0</v>
      </c>
      <c r="L12" s="1">
        <f>ROUND(F12*(G12),2)</f>
        <v>0</v>
      </c>
      <c r="M12" s="1"/>
      <c r="N12" s="1">
        <v>6.89</v>
      </c>
      <c r="O12" s="1"/>
      <c r="P12" s="165"/>
      <c r="Q12" s="171"/>
      <c r="R12" s="171"/>
      <c r="S12" s="165"/>
      <c r="Z12">
        <v>0</v>
      </c>
    </row>
    <row r="13" spans="1:26" ht="24.95" customHeight="1" x14ac:dyDescent="0.25">
      <c r="A13" s="169"/>
      <c r="B13" s="166" t="s">
        <v>80</v>
      </c>
      <c r="C13" s="170" t="s">
        <v>86</v>
      </c>
      <c r="D13" s="166" t="s">
        <v>87</v>
      </c>
      <c r="E13" s="166" t="s">
        <v>83</v>
      </c>
      <c r="F13" s="167">
        <v>66.87</v>
      </c>
      <c r="G13" s="168"/>
      <c r="H13" s="168"/>
      <c r="I13" s="168">
        <f>ROUND(F13*(G13+H13),2)</f>
        <v>0</v>
      </c>
      <c r="J13" s="166">
        <f>ROUND(F13*(N13),2)</f>
        <v>129.06</v>
      </c>
      <c r="K13" s="1">
        <f>ROUND(F13*(O13),2)</f>
        <v>0</v>
      </c>
      <c r="L13" s="1">
        <f>ROUND(F13*(G13),2)</f>
        <v>0</v>
      </c>
      <c r="M13" s="1"/>
      <c r="N13" s="1">
        <v>1.9300000000000002</v>
      </c>
      <c r="O13" s="1"/>
      <c r="P13" s="165"/>
      <c r="Q13" s="171"/>
      <c r="R13" s="171"/>
      <c r="S13" s="165"/>
      <c r="Z13">
        <v>0</v>
      </c>
    </row>
    <row r="14" spans="1:26" ht="24.95" customHeight="1" x14ac:dyDescent="0.25">
      <c r="A14" s="169"/>
      <c r="B14" s="166" t="s">
        <v>80</v>
      </c>
      <c r="C14" s="170" t="s">
        <v>88</v>
      </c>
      <c r="D14" s="166" t="s">
        <v>89</v>
      </c>
      <c r="E14" s="166" t="s">
        <v>83</v>
      </c>
      <c r="F14" s="167">
        <v>66.87</v>
      </c>
      <c r="G14" s="168"/>
      <c r="H14" s="168"/>
      <c r="I14" s="168">
        <f>ROUND(F14*(G14+H14),2)</f>
        <v>0</v>
      </c>
      <c r="J14" s="166">
        <f>ROUND(F14*(N14),2)</f>
        <v>58.85</v>
      </c>
      <c r="K14" s="1">
        <f>ROUND(F14*(O14),2)</f>
        <v>0</v>
      </c>
      <c r="L14" s="1">
        <f>ROUND(F14*(G14),2)</f>
        <v>0</v>
      </c>
      <c r="M14" s="1"/>
      <c r="N14" s="1">
        <v>0.88</v>
      </c>
      <c r="O14" s="1"/>
      <c r="P14" s="165"/>
      <c r="Q14" s="171"/>
      <c r="R14" s="171"/>
      <c r="S14" s="165"/>
      <c r="Z14">
        <v>0</v>
      </c>
    </row>
    <row r="15" spans="1:26" x14ac:dyDescent="0.25">
      <c r="A15" s="154"/>
      <c r="B15" s="154"/>
      <c r="C15" s="154"/>
      <c r="D15" s="154" t="s">
        <v>63</v>
      </c>
      <c r="E15" s="154"/>
      <c r="F15" s="165"/>
      <c r="G15" s="157"/>
      <c r="H15" s="157">
        <f>ROUND((SUM(M10:M14))/1,2)</f>
        <v>0</v>
      </c>
      <c r="I15" s="157">
        <f>ROUND((SUM(I10:I14))/1,2)</f>
        <v>0</v>
      </c>
      <c r="J15" s="154"/>
      <c r="K15" s="154"/>
      <c r="L15" s="154">
        <f>ROUND((SUM(L10:L14))/1,2)</f>
        <v>0</v>
      </c>
      <c r="M15" s="154">
        <f>ROUND((SUM(M10:M14))/1,2)</f>
        <v>0</v>
      </c>
      <c r="N15" s="154"/>
      <c r="O15" s="154"/>
      <c r="P15" s="172">
        <f>ROUND((SUM(P10:P14))/1,2)</f>
        <v>0</v>
      </c>
      <c r="Q15" s="151"/>
      <c r="R15" s="151"/>
      <c r="S15" s="172">
        <f>ROUND((SUM(S10:S14))/1,2)</f>
        <v>0</v>
      </c>
      <c r="T15" s="151"/>
      <c r="U15" s="151"/>
      <c r="V15" s="151"/>
      <c r="W15" s="151"/>
      <c r="X15" s="151"/>
      <c r="Y15" s="151"/>
      <c r="Z15" s="151"/>
    </row>
    <row r="16" spans="1:26" x14ac:dyDescent="0.25">
      <c r="A16" s="1"/>
      <c r="B16" s="1"/>
      <c r="C16" s="1"/>
      <c r="D16" s="1"/>
      <c r="E16" s="1"/>
      <c r="F16" s="161"/>
      <c r="G16" s="147"/>
      <c r="H16" s="147"/>
      <c r="I16" s="147"/>
      <c r="J16" s="1"/>
      <c r="K16" s="1"/>
      <c r="L16" s="1"/>
      <c r="M16" s="1"/>
      <c r="N16" s="1"/>
      <c r="O16" s="1"/>
      <c r="P16" s="1"/>
      <c r="S16" s="1"/>
    </row>
    <row r="17" spans="1:26" x14ac:dyDescent="0.25">
      <c r="A17" s="154"/>
      <c r="B17" s="154"/>
      <c r="C17" s="154"/>
      <c r="D17" s="154" t="s">
        <v>64</v>
      </c>
      <c r="E17" s="154"/>
      <c r="F17" s="165"/>
      <c r="G17" s="155"/>
      <c r="H17" s="155"/>
      <c r="I17" s="155"/>
      <c r="J17" s="154"/>
      <c r="K17" s="154"/>
      <c r="L17" s="154"/>
      <c r="M17" s="154"/>
      <c r="N17" s="154"/>
      <c r="O17" s="154"/>
      <c r="P17" s="154"/>
      <c r="Q17" s="151"/>
      <c r="R17" s="151"/>
      <c r="S17" s="154"/>
      <c r="T17" s="151"/>
      <c r="U17" s="151"/>
      <c r="V17" s="151"/>
      <c r="W17" s="151"/>
      <c r="X17" s="151"/>
      <c r="Y17" s="151"/>
      <c r="Z17" s="151"/>
    </row>
    <row r="18" spans="1:26" ht="24.95" customHeight="1" x14ac:dyDescent="0.25">
      <c r="A18" s="169"/>
      <c r="B18" s="166" t="s">
        <v>90</v>
      </c>
      <c r="C18" s="170" t="s">
        <v>91</v>
      </c>
      <c r="D18" s="166" t="s">
        <v>92</v>
      </c>
      <c r="E18" s="166" t="s">
        <v>83</v>
      </c>
      <c r="F18" s="167">
        <v>16.853000000000002</v>
      </c>
      <c r="G18" s="168"/>
      <c r="H18" s="168"/>
      <c r="I18" s="168">
        <f>ROUND(F18*(G18+H18),2)</f>
        <v>0</v>
      </c>
      <c r="J18" s="166">
        <f>ROUND(F18*(N18),2)</f>
        <v>434.47</v>
      </c>
      <c r="K18" s="1">
        <f>ROUND(F18*(O18),2)</f>
        <v>0</v>
      </c>
      <c r="L18" s="1">
        <f>ROUND(F18*(G18),2)</f>
        <v>0</v>
      </c>
      <c r="M18" s="1"/>
      <c r="N18" s="1">
        <v>25.78</v>
      </c>
      <c r="O18" s="1"/>
      <c r="P18" s="165"/>
      <c r="Q18" s="171"/>
      <c r="R18" s="171"/>
      <c r="S18" s="165"/>
      <c r="Z18">
        <v>0</v>
      </c>
    </row>
    <row r="19" spans="1:26" x14ac:dyDescent="0.25">
      <c r="A19" s="154"/>
      <c r="B19" s="154"/>
      <c r="C19" s="154"/>
      <c r="D19" s="154" t="s">
        <v>64</v>
      </c>
      <c r="E19" s="154"/>
      <c r="F19" s="165"/>
      <c r="G19" s="157"/>
      <c r="H19" s="157">
        <f>ROUND((SUM(M17:M18))/1,2)</f>
        <v>0</v>
      </c>
      <c r="I19" s="157">
        <f>ROUND((SUM(I17:I18))/1,2)</f>
        <v>0</v>
      </c>
      <c r="J19" s="154"/>
      <c r="K19" s="154"/>
      <c r="L19" s="154">
        <f>ROUND((SUM(L17:L18))/1,2)</f>
        <v>0</v>
      </c>
      <c r="M19" s="154">
        <f>ROUND((SUM(M17:M18))/1,2)</f>
        <v>0</v>
      </c>
      <c r="N19" s="154"/>
      <c r="O19" s="154"/>
      <c r="P19" s="172">
        <f>ROUND((SUM(P17:P18))/1,2)</f>
        <v>0</v>
      </c>
      <c r="Q19" s="151"/>
      <c r="R19" s="151"/>
      <c r="S19" s="172">
        <f>ROUND((SUM(S17:S18))/1,2)</f>
        <v>0</v>
      </c>
      <c r="T19" s="151"/>
      <c r="U19" s="151"/>
      <c r="V19" s="151"/>
      <c r="W19" s="151"/>
      <c r="X19" s="151"/>
      <c r="Y19" s="151"/>
      <c r="Z19" s="151"/>
    </row>
    <row r="20" spans="1:26" x14ac:dyDescent="0.25">
      <c r="A20" s="1"/>
      <c r="B20" s="1"/>
      <c r="C20" s="1"/>
      <c r="D20" s="1"/>
      <c r="E20" s="1"/>
      <c r="F20" s="161"/>
      <c r="G20" s="147"/>
      <c r="H20" s="147"/>
      <c r="I20" s="147"/>
      <c r="J20" s="1"/>
      <c r="K20" s="1"/>
      <c r="L20" s="1"/>
      <c r="M20" s="1"/>
      <c r="N20" s="1"/>
      <c r="O20" s="1"/>
      <c r="P20" s="1"/>
      <c r="S20" s="1"/>
    </row>
    <row r="21" spans="1:26" x14ac:dyDescent="0.25">
      <c r="A21" s="154"/>
      <c r="B21" s="154"/>
      <c r="C21" s="154"/>
      <c r="D21" s="154" t="s">
        <v>65</v>
      </c>
      <c r="E21" s="154"/>
      <c r="F21" s="165"/>
      <c r="G21" s="155"/>
      <c r="H21" s="155"/>
      <c r="I21" s="155"/>
      <c r="J21" s="154"/>
      <c r="K21" s="154"/>
      <c r="L21" s="154"/>
      <c r="M21" s="154"/>
      <c r="N21" s="154"/>
      <c r="O21" s="154"/>
      <c r="P21" s="154"/>
      <c r="Q21" s="151"/>
      <c r="R21" s="151"/>
      <c r="S21" s="154"/>
      <c r="T21" s="151"/>
      <c r="U21" s="151"/>
      <c r="V21" s="151"/>
      <c r="W21" s="151"/>
      <c r="X21" s="151"/>
      <c r="Y21" s="151"/>
      <c r="Z21" s="151"/>
    </row>
    <row r="22" spans="1:26" ht="24.95" customHeight="1" x14ac:dyDescent="0.25">
      <c r="A22" s="169"/>
      <c r="B22" s="166" t="s">
        <v>93</v>
      </c>
      <c r="C22" s="170" t="s">
        <v>94</v>
      </c>
      <c r="D22" s="166" t="s">
        <v>95</v>
      </c>
      <c r="E22" s="166" t="s">
        <v>96</v>
      </c>
      <c r="F22" s="167">
        <v>113.4</v>
      </c>
      <c r="G22" s="168"/>
      <c r="H22" s="168"/>
      <c r="I22" s="168">
        <f>ROUND(F22*(G22+H22),2)</f>
        <v>0</v>
      </c>
      <c r="J22" s="166">
        <f>ROUND(F22*(N22),2)</f>
        <v>294.83999999999997</v>
      </c>
      <c r="K22" s="1">
        <f>ROUND(F22*(O22),2)</f>
        <v>0</v>
      </c>
      <c r="L22" s="1">
        <f>ROUND(F22*(G22),2)</f>
        <v>0</v>
      </c>
      <c r="M22" s="1"/>
      <c r="N22" s="1">
        <v>2.6</v>
      </c>
      <c r="O22" s="1"/>
      <c r="P22" s="165"/>
      <c r="Q22" s="171"/>
      <c r="R22" s="171"/>
      <c r="S22" s="165"/>
      <c r="Z22">
        <v>0</v>
      </c>
    </row>
    <row r="23" spans="1:26" x14ac:dyDescent="0.25">
      <c r="A23" s="154"/>
      <c r="B23" s="154"/>
      <c r="C23" s="154"/>
      <c r="D23" s="154" t="s">
        <v>65</v>
      </c>
      <c r="E23" s="154"/>
      <c r="F23" s="165"/>
      <c r="G23" s="157"/>
      <c r="H23" s="157">
        <f>ROUND((SUM(M21:M22))/1,2)</f>
        <v>0</v>
      </c>
      <c r="I23" s="157">
        <f>ROUND((SUM(I21:I22))/1,2)</f>
        <v>0</v>
      </c>
      <c r="J23" s="154"/>
      <c r="K23" s="154"/>
      <c r="L23" s="154">
        <f>ROUND((SUM(L21:L22))/1,2)</f>
        <v>0</v>
      </c>
      <c r="M23" s="154">
        <f>ROUND((SUM(M21:M22))/1,2)</f>
        <v>0</v>
      </c>
      <c r="N23" s="154"/>
      <c r="O23" s="154"/>
      <c r="P23" s="172">
        <f>ROUND((SUM(P21:P22))/1,2)</f>
        <v>0</v>
      </c>
      <c r="Q23" s="151"/>
      <c r="R23" s="151"/>
      <c r="S23" s="172">
        <f>ROUND((SUM(S21:S22))/1,2)</f>
        <v>0</v>
      </c>
      <c r="T23" s="151"/>
      <c r="U23" s="151"/>
      <c r="V23" s="151"/>
      <c r="W23" s="151"/>
      <c r="X23" s="151"/>
      <c r="Y23" s="151"/>
      <c r="Z23" s="151"/>
    </row>
    <row r="24" spans="1:26" x14ac:dyDescent="0.25">
      <c r="A24" s="1"/>
      <c r="B24" s="1"/>
      <c r="C24" s="1"/>
      <c r="D24" s="1"/>
      <c r="E24" s="1"/>
      <c r="F24" s="161"/>
      <c r="G24" s="147"/>
      <c r="H24" s="147"/>
      <c r="I24" s="147"/>
      <c r="J24" s="1"/>
      <c r="K24" s="1"/>
      <c r="L24" s="1"/>
      <c r="M24" s="1"/>
      <c r="N24" s="1"/>
      <c r="O24" s="1"/>
      <c r="P24" s="1"/>
      <c r="S24" s="1"/>
    </row>
    <row r="25" spans="1:26" x14ac:dyDescent="0.25">
      <c r="A25" s="154"/>
      <c r="B25" s="154"/>
      <c r="C25" s="154"/>
      <c r="D25" s="154" t="s">
        <v>66</v>
      </c>
      <c r="E25" s="154"/>
      <c r="F25" s="165"/>
      <c r="G25" s="155"/>
      <c r="H25" s="155"/>
      <c r="I25" s="155"/>
      <c r="J25" s="154"/>
      <c r="K25" s="154"/>
      <c r="L25" s="154"/>
      <c r="M25" s="154"/>
      <c r="N25" s="154"/>
      <c r="O25" s="154"/>
      <c r="P25" s="154"/>
      <c r="Q25" s="151"/>
      <c r="R25" s="151"/>
      <c r="S25" s="154"/>
      <c r="T25" s="151"/>
      <c r="U25" s="151"/>
      <c r="V25" s="151"/>
      <c r="W25" s="151"/>
      <c r="X25" s="151"/>
      <c r="Y25" s="151"/>
      <c r="Z25" s="151"/>
    </row>
    <row r="26" spans="1:26" ht="24.95" customHeight="1" x14ac:dyDescent="0.25">
      <c r="A26" s="169"/>
      <c r="B26" s="166" t="s">
        <v>93</v>
      </c>
      <c r="C26" s="170" t="s">
        <v>97</v>
      </c>
      <c r="D26" s="166" t="s">
        <v>98</v>
      </c>
      <c r="E26" s="166" t="s">
        <v>96</v>
      </c>
      <c r="F26" s="167">
        <v>113.4</v>
      </c>
      <c r="G26" s="168"/>
      <c r="H26" s="168"/>
      <c r="I26" s="168">
        <f>ROUND(F26*(G26+H26),2)</f>
        <v>0</v>
      </c>
      <c r="J26" s="166">
        <f>ROUND(F26*(N26),2)</f>
        <v>147.41999999999999</v>
      </c>
      <c r="K26" s="1">
        <f>ROUND(F26*(O26),2)</f>
        <v>0</v>
      </c>
      <c r="L26" s="1">
        <f>ROUND(F26*(G26),2)</f>
        <v>0</v>
      </c>
      <c r="M26" s="1"/>
      <c r="N26" s="1">
        <v>1.3</v>
      </c>
      <c r="O26" s="1"/>
      <c r="P26" s="165"/>
      <c r="Q26" s="171"/>
      <c r="R26" s="171"/>
      <c r="S26" s="165"/>
      <c r="Z26">
        <v>0</v>
      </c>
    </row>
    <row r="27" spans="1:26" ht="24.95" customHeight="1" x14ac:dyDescent="0.25">
      <c r="A27" s="169"/>
      <c r="B27" s="166" t="s">
        <v>93</v>
      </c>
      <c r="C27" s="170" t="s">
        <v>99</v>
      </c>
      <c r="D27" s="166" t="s">
        <v>100</v>
      </c>
      <c r="E27" s="166" t="s">
        <v>96</v>
      </c>
      <c r="F27" s="167">
        <v>113.4</v>
      </c>
      <c r="G27" s="168"/>
      <c r="H27" s="168"/>
      <c r="I27" s="168">
        <f>ROUND(F27*(G27+H27),2)</f>
        <v>0</v>
      </c>
      <c r="J27" s="166">
        <f>ROUND(F27*(N27),2)</f>
        <v>501.23</v>
      </c>
      <c r="K27" s="1">
        <f>ROUND(F27*(O27),2)</f>
        <v>0</v>
      </c>
      <c r="L27" s="1">
        <f>ROUND(F27*(G27),2)</f>
        <v>0</v>
      </c>
      <c r="M27" s="1"/>
      <c r="N27" s="1">
        <v>4.42</v>
      </c>
      <c r="O27" s="1"/>
      <c r="P27" s="165"/>
      <c r="Q27" s="171"/>
      <c r="R27" s="171"/>
      <c r="S27" s="165"/>
      <c r="Z27">
        <v>0</v>
      </c>
    </row>
    <row r="28" spans="1:26" ht="24.95" customHeight="1" x14ac:dyDescent="0.25">
      <c r="A28" s="169"/>
      <c r="B28" s="166">
        <v>221</v>
      </c>
      <c r="C28" s="170" t="s">
        <v>101</v>
      </c>
      <c r="D28" s="166" t="s">
        <v>102</v>
      </c>
      <c r="E28" s="166" t="s">
        <v>96</v>
      </c>
      <c r="F28" s="167">
        <v>113.4</v>
      </c>
      <c r="G28" s="168"/>
      <c r="H28" s="168"/>
      <c r="I28" s="168">
        <f>ROUND(F28*(G28+H28),2)</f>
        <v>0</v>
      </c>
      <c r="J28" s="166">
        <f>ROUND(F28*(N28),2)</f>
        <v>1373.27</v>
      </c>
      <c r="K28" s="1">
        <f>ROUND(F28*(O28),2)</f>
        <v>0</v>
      </c>
      <c r="L28" s="1">
        <f>ROUND(F28*(G28),2)</f>
        <v>0</v>
      </c>
      <c r="M28" s="1"/>
      <c r="N28" s="1">
        <v>12.11</v>
      </c>
      <c r="O28" s="1"/>
      <c r="P28" s="165"/>
      <c r="Q28" s="171"/>
      <c r="R28" s="171"/>
      <c r="S28" s="165"/>
      <c r="Z28">
        <v>0</v>
      </c>
    </row>
    <row r="29" spans="1:26" ht="24.95" customHeight="1" x14ac:dyDescent="0.25">
      <c r="A29" s="169"/>
      <c r="B29" s="166" t="s">
        <v>93</v>
      </c>
      <c r="C29" s="170" t="s">
        <v>103</v>
      </c>
      <c r="D29" s="166" t="s">
        <v>104</v>
      </c>
      <c r="E29" s="166" t="s">
        <v>96</v>
      </c>
      <c r="F29" s="167">
        <v>113.4</v>
      </c>
      <c r="G29" s="168"/>
      <c r="H29" s="168"/>
      <c r="I29" s="168">
        <f>ROUND(F29*(G29+H29),2)</f>
        <v>0</v>
      </c>
      <c r="J29" s="166">
        <f>ROUND(F29*(N29),2)</f>
        <v>2015.12</v>
      </c>
      <c r="K29" s="1">
        <f>ROUND(F29*(O29),2)</f>
        <v>0</v>
      </c>
      <c r="L29" s="1">
        <f>ROUND(F29*(G29),2)</f>
        <v>0</v>
      </c>
      <c r="M29" s="1"/>
      <c r="N29" s="1">
        <v>17.77</v>
      </c>
      <c r="O29" s="1"/>
      <c r="P29" s="165"/>
      <c r="Q29" s="171"/>
      <c r="R29" s="171"/>
      <c r="S29" s="165"/>
      <c r="Z29">
        <v>0</v>
      </c>
    </row>
    <row r="30" spans="1:26" ht="24.95" customHeight="1" x14ac:dyDescent="0.25">
      <c r="A30" s="169"/>
      <c r="B30" s="166" t="s">
        <v>105</v>
      </c>
      <c r="C30" s="170" t="s">
        <v>106</v>
      </c>
      <c r="D30" s="166" t="s">
        <v>107</v>
      </c>
      <c r="E30" s="166" t="s">
        <v>96</v>
      </c>
      <c r="F30" s="167">
        <v>114.53400000000001</v>
      </c>
      <c r="G30" s="168"/>
      <c r="H30" s="168"/>
      <c r="I30" s="168">
        <f>ROUND(F30*(G30+H30),2)</f>
        <v>0</v>
      </c>
      <c r="J30" s="166">
        <f>ROUND(F30*(N30),2)</f>
        <v>1948.22</v>
      </c>
      <c r="K30" s="1">
        <f>ROUND(F30*(O30),2)</f>
        <v>0</v>
      </c>
      <c r="L30" s="1"/>
      <c r="M30" s="1">
        <f>ROUND(F30*(H30),2)</f>
        <v>0</v>
      </c>
      <c r="N30" s="1">
        <v>17.010000000000002</v>
      </c>
      <c r="O30" s="1"/>
      <c r="P30" s="165"/>
      <c r="Q30" s="171"/>
      <c r="R30" s="171"/>
      <c r="S30" s="165"/>
      <c r="Z30">
        <v>0</v>
      </c>
    </row>
    <row r="31" spans="1:26" x14ac:dyDescent="0.25">
      <c r="A31" s="154"/>
      <c r="B31" s="154"/>
      <c r="C31" s="154"/>
      <c r="D31" s="154" t="s">
        <v>66</v>
      </c>
      <c r="E31" s="154"/>
      <c r="F31" s="165"/>
      <c r="G31" s="157"/>
      <c r="H31" s="157">
        <f>ROUND((SUM(M25:M30))/1,2)</f>
        <v>0</v>
      </c>
      <c r="I31" s="157">
        <f>ROUND((SUM(I25:I30))/1,2)</f>
        <v>0</v>
      </c>
      <c r="J31" s="154"/>
      <c r="K31" s="154"/>
      <c r="L31" s="154">
        <f>ROUND((SUM(L25:L30))/1,2)</f>
        <v>0</v>
      </c>
      <c r="M31" s="154">
        <f>ROUND((SUM(M25:M30))/1,2)</f>
        <v>0</v>
      </c>
      <c r="N31" s="154"/>
      <c r="O31" s="154"/>
      <c r="P31" s="172">
        <f>ROUND((SUM(P25:P30))/1,2)</f>
        <v>0</v>
      </c>
      <c r="Q31" s="151"/>
      <c r="R31" s="151"/>
      <c r="S31" s="172">
        <f>ROUND((SUM(S25:S30))/1,2)</f>
        <v>0</v>
      </c>
      <c r="T31" s="151"/>
      <c r="U31" s="151"/>
      <c r="V31" s="151"/>
      <c r="W31" s="151"/>
      <c r="X31" s="151"/>
      <c r="Y31" s="151"/>
      <c r="Z31" s="151"/>
    </row>
    <row r="32" spans="1:26" x14ac:dyDescent="0.25">
      <c r="A32" s="1"/>
      <c r="B32" s="1"/>
      <c r="C32" s="1"/>
      <c r="D32" s="1"/>
      <c r="E32" s="1"/>
      <c r="F32" s="161"/>
      <c r="G32" s="147"/>
      <c r="H32" s="147"/>
      <c r="I32" s="147"/>
      <c r="J32" s="1"/>
      <c r="K32" s="1"/>
      <c r="L32" s="1"/>
      <c r="M32" s="1"/>
      <c r="N32" s="1"/>
      <c r="O32" s="1"/>
      <c r="P32" s="1"/>
      <c r="S32" s="1"/>
    </row>
    <row r="33" spans="1:26" x14ac:dyDescent="0.25">
      <c r="A33" s="154"/>
      <c r="B33" s="154"/>
      <c r="C33" s="154"/>
      <c r="D33" s="154" t="s">
        <v>67</v>
      </c>
      <c r="E33" s="154"/>
      <c r="F33" s="165"/>
      <c r="G33" s="155"/>
      <c r="H33" s="155"/>
      <c r="I33" s="155"/>
      <c r="J33" s="154"/>
      <c r="K33" s="154"/>
      <c r="L33" s="154"/>
      <c r="M33" s="154"/>
      <c r="N33" s="154"/>
      <c r="O33" s="154"/>
      <c r="P33" s="154"/>
      <c r="Q33" s="151"/>
      <c r="R33" s="151"/>
      <c r="S33" s="154"/>
      <c r="T33" s="151"/>
      <c r="U33" s="151"/>
      <c r="V33" s="151"/>
      <c r="W33" s="151"/>
      <c r="X33" s="151"/>
      <c r="Y33" s="151"/>
      <c r="Z33" s="151"/>
    </row>
    <row r="34" spans="1:26" ht="24.95" customHeight="1" x14ac:dyDescent="0.25">
      <c r="A34" s="169"/>
      <c r="B34" s="166" t="s">
        <v>93</v>
      </c>
      <c r="C34" s="170" t="s">
        <v>108</v>
      </c>
      <c r="D34" s="166" t="s">
        <v>109</v>
      </c>
      <c r="E34" s="166" t="s">
        <v>110</v>
      </c>
      <c r="F34" s="167">
        <v>75.599999999999994</v>
      </c>
      <c r="G34" s="168"/>
      <c r="H34" s="168"/>
      <c r="I34" s="168">
        <f>ROUND(F34*(G34+H34),2)</f>
        <v>0</v>
      </c>
      <c r="J34" s="166">
        <f>ROUND(F34*(N34),2)</f>
        <v>1516.54</v>
      </c>
      <c r="K34" s="1">
        <f>ROUND(F34*(O34),2)</f>
        <v>0</v>
      </c>
      <c r="L34" s="1">
        <f>ROUND(F34*(G34),2)</f>
        <v>0</v>
      </c>
      <c r="M34" s="1"/>
      <c r="N34" s="1">
        <v>20.059999999999999</v>
      </c>
      <c r="O34" s="1"/>
      <c r="P34" s="165"/>
      <c r="Q34" s="171"/>
      <c r="R34" s="171"/>
      <c r="S34" s="165"/>
      <c r="Z34">
        <v>0</v>
      </c>
    </row>
    <row r="35" spans="1:26" ht="24.95" customHeight="1" x14ac:dyDescent="0.25">
      <c r="A35" s="169"/>
      <c r="B35" s="166" t="s">
        <v>111</v>
      </c>
      <c r="C35" s="170" t="s">
        <v>112</v>
      </c>
      <c r="D35" s="166" t="s">
        <v>113</v>
      </c>
      <c r="E35" s="166" t="s">
        <v>110</v>
      </c>
      <c r="F35" s="167">
        <v>75.599999999999994</v>
      </c>
      <c r="G35" s="168"/>
      <c r="H35" s="168"/>
      <c r="I35" s="168">
        <f>ROUND(F35*(G35+H35),2)</f>
        <v>0</v>
      </c>
      <c r="J35" s="166">
        <f>ROUND(F35*(N35),2)</f>
        <v>6491.77</v>
      </c>
      <c r="K35" s="1">
        <f>ROUND(F35*(O35),2)</f>
        <v>0</v>
      </c>
      <c r="L35" s="1"/>
      <c r="M35" s="1">
        <f>ROUND(F35*(H35),2)</f>
        <v>0</v>
      </c>
      <c r="N35" s="1">
        <v>85.87</v>
      </c>
      <c r="O35" s="1"/>
      <c r="P35" s="165"/>
      <c r="Q35" s="171"/>
      <c r="R35" s="171"/>
      <c r="S35" s="165"/>
      <c r="Z35">
        <v>0</v>
      </c>
    </row>
    <row r="36" spans="1:26" ht="24.95" customHeight="1" x14ac:dyDescent="0.25">
      <c r="A36" s="169"/>
      <c r="B36" s="166">
        <v>221</v>
      </c>
      <c r="C36" s="170" t="s">
        <v>114</v>
      </c>
      <c r="D36" s="166" t="s">
        <v>115</v>
      </c>
      <c r="E36" s="166" t="s">
        <v>110</v>
      </c>
      <c r="F36" s="167">
        <v>192.6</v>
      </c>
      <c r="G36" s="168"/>
      <c r="H36" s="168"/>
      <c r="I36" s="168">
        <f>ROUND(F36*(G36+H36),2)</f>
        <v>0</v>
      </c>
      <c r="J36" s="166">
        <f>ROUND(F36*(N36),2)</f>
        <v>893.66</v>
      </c>
      <c r="K36" s="1">
        <f>ROUND(F36*(O36),2)</f>
        <v>0</v>
      </c>
      <c r="L36" s="1">
        <f>ROUND(F36*(G36),2)</f>
        <v>0</v>
      </c>
      <c r="M36" s="1"/>
      <c r="N36" s="1">
        <v>4.6399999999999997</v>
      </c>
      <c r="O36" s="1"/>
      <c r="P36" s="165"/>
      <c r="Q36" s="171"/>
      <c r="R36" s="171"/>
      <c r="S36" s="165"/>
      <c r="Z36">
        <v>0</v>
      </c>
    </row>
    <row r="37" spans="1:26" ht="24.95" customHeight="1" x14ac:dyDescent="0.25">
      <c r="A37" s="169"/>
      <c r="B37" s="166" t="s">
        <v>105</v>
      </c>
      <c r="C37" s="170" t="s">
        <v>116</v>
      </c>
      <c r="D37" s="166" t="s">
        <v>117</v>
      </c>
      <c r="E37" s="166" t="s">
        <v>118</v>
      </c>
      <c r="F37" s="167">
        <v>194.52600000000001</v>
      </c>
      <c r="G37" s="168"/>
      <c r="H37" s="168"/>
      <c r="I37" s="168">
        <f>ROUND(F37*(G37+H37),2)</f>
        <v>0</v>
      </c>
      <c r="J37" s="166">
        <f>ROUND(F37*(N37),2)</f>
        <v>1647.64</v>
      </c>
      <c r="K37" s="1">
        <f>ROUND(F37*(O37),2)</f>
        <v>0</v>
      </c>
      <c r="L37" s="1"/>
      <c r="M37" s="1">
        <f>ROUND(F37*(H37),2)</f>
        <v>0</v>
      </c>
      <c r="N37" s="1">
        <v>8.4700000000000006</v>
      </c>
      <c r="O37" s="1"/>
      <c r="P37" s="165"/>
      <c r="Q37" s="171"/>
      <c r="R37" s="171"/>
      <c r="S37" s="165"/>
      <c r="Z37">
        <v>0</v>
      </c>
    </row>
    <row r="38" spans="1:26" x14ac:dyDescent="0.25">
      <c r="A38" s="154"/>
      <c r="B38" s="154"/>
      <c r="C38" s="154"/>
      <c r="D38" s="154" t="s">
        <v>67</v>
      </c>
      <c r="E38" s="154"/>
      <c r="F38" s="165"/>
      <c r="G38" s="157"/>
      <c r="H38" s="157">
        <f>ROUND((SUM(M33:M37))/1,2)</f>
        <v>0</v>
      </c>
      <c r="I38" s="157">
        <f>ROUND((SUM(I33:I37))/1,2)</f>
        <v>0</v>
      </c>
      <c r="J38" s="154"/>
      <c r="K38" s="154"/>
      <c r="L38" s="154">
        <f>ROUND((SUM(L33:L37))/1,2)</f>
        <v>0</v>
      </c>
      <c r="M38" s="154">
        <f>ROUND((SUM(M33:M37))/1,2)</f>
        <v>0</v>
      </c>
      <c r="N38" s="154"/>
      <c r="O38" s="154"/>
      <c r="P38" s="172">
        <f>ROUND((SUM(P33:P37))/1,2)</f>
        <v>0</v>
      </c>
      <c r="Q38" s="151"/>
      <c r="R38" s="151"/>
      <c r="S38" s="172">
        <f>ROUND((SUM(S33:S37))/1,2)</f>
        <v>0</v>
      </c>
      <c r="T38" s="151"/>
      <c r="U38" s="151"/>
      <c r="V38" s="151"/>
      <c r="W38" s="151"/>
      <c r="X38" s="151"/>
      <c r="Y38" s="151"/>
      <c r="Z38" s="151"/>
    </row>
    <row r="39" spans="1:26" x14ac:dyDescent="0.25">
      <c r="A39" s="1"/>
      <c r="B39" s="1"/>
      <c r="C39" s="1"/>
      <c r="D39" s="1"/>
      <c r="E39" s="1"/>
      <c r="F39" s="161"/>
      <c r="G39" s="147"/>
      <c r="H39" s="147"/>
      <c r="I39" s="147"/>
      <c r="J39" s="1"/>
      <c r="K39" s="1"/>
      <c r="L39" s="1"/>
      <c r="M39" s="1"/>
      <c r="N39" s="1"/>
      <c r="O39" s="1"/>
      <c r="P39" s="1"/>
      <c r="S39" s="1"/>
    </row>
    <row r="40" spans="1:26" x14ac:dyDescent="0.25">
      <c r="A40" s="154"/>
      <c r="B40" s="154"/>
      <c r="C40" s="154"/>
      <c r="D40" s="154" t="s">
        <v>68</v>
      </c>
      <c r="E40" s="154"/>
      <c r="F40" s="165"/>
      <c r="G40" s="155"/>
      <c r="H40" s="155"/>
      <c r="I40" s="155"/>
      <c r="J40" s="154"/>
      <c r="K40" s="154"/>
      <c r="L40" s="154"/>
      <c r="M40" s="154"/>
      <c r="N40" s="154"/>
      <c r="O40" s="154"/>
      <c r="P40" s="154"/>
      <c r="Q40" s="151"/>
      <c r="R40" s="151"/>
      <c r="S40" s="154"/>
      <c r="T40" s="151"/>
      <c r="U40" s="151"/>
      <c r="V40" s="151"/>
      <c r="W40" s="151"/>
      <c r="X40" s="151"/>
      <c r="Y40" s="151"/>
      <c r="Z40" s="151"/>
    </row>
    <row r="41" spans="1:26" ht="24.95" customHeight="1" x14ac:dyDescent="0.25">
      <c r="A41" s="169"/>
      <c r="B41" s="166" t="s">
        <v>93</v>
      </c>
      <c r="C41" s="170" t="s">
        <v>119</v>
      </c>
      <c r="D41" s="166" t="s">
        <v>120</v>
      </c>
      <c r="E41" s="166" t="s">
        <v>121</v>
      </c>
      <c r="F41" s="167">
        <v>209.04900000000001</v>
      </c>
      <c r="G41" s="168"/>
      <c r="H41" s="168"/>
      <c r="I41" s="168">
        <f>ROUND(F41*(G41+H41),2)</f>
        <v>0</v>
      </c>
      <c r="J41" s="166">
        <f>ROUND(F41*(N41),2)</f>
        <v>1503.06</v>
      </c>
      <c r="K41" s="1">
        <f>ROUND(F41*(O41),2)</f>
        <v>0</v>
      </c>
      <c r="L41" s="1">
        <f>ROUND(F41*(G41),2)</f>
        <v>0</v>
      </c>
      <c r="M41" s="1"/>
      <c r="N41" s="1">
        <v>7.19</v>
      </c>
      <c r="O41" s="1"/>
      <c r="P41" s="165"/>
      <c r="Q41" s="171"/>
      <c r="R41" s="171"/>
      <c r="S41" s="165"/>
      <c r="Z41">
        <v>0</v>
      </c>
    </row>
    <row r="42" spans="1:26" x14ac:dyDescent="0.25">
      <c r="A42" s="154"/>
      <c r="B42" s="154"/>
      <c r="C42" s="154"/>
      <c r="D42" s="154" t="s">
        <v>68</v>
      </c>
      <c r="E42" s="154"/>
      <c r="F42" s="165"/>
      <c r="G42" s="157"/>
      <c r="H42" s="157"/>
      <c r="I42" s="157">
        <f>ROUND((SUM(I40:I41))/1,2)</f>
        <v>0</v>
      </c>
      <c r="J42" s="154"/>
      <c r="K42" s="154"/>
      <c r="L42" s="154">
        <f>ROUND((SUM(L40:L41))/1,2)</f>
        <v>0</v>
      </c>
      <c r="M42" s="154">
        <f>ROUND((SUM(M40:M41))/1,2)</f>
        <v>0</v>
      </c>
      <c r="N42" s="154"/>
      <c r="O42" s="154"/>
      <c r="P42" s="172">
        <f>ROUND((SUM(P40:P41))/1,2)</f>
        <v>0</v>
      </c>
      <c r="S42" s="165">
        <f>ROUND((SUM(S40:S41))/1,2)</f>
        <v>0</v>
      </c>
    </row>
    <row r="43" spans="1:26" x14ac:dyDescent="0.25">
      <c r="A43" s="1"/>
      <c r="B43" s="1"/>
      <c r="C43" s="1"/>
      <c r="D43" s="1"/>
      <c r="E43" s="1"/>
      <c r="F43" s="161"/>
      <c r="G43" s="147"/>
      <c r="H43" s="147"/>
      <c r="I43" s="147"/>
      <c r="J43" s="1"/>
      <c r="K43" s="1"/>
      <c r="L43" s="1"/>
      <c r="M43" s="1"/>
      <c r="N43" s="1"/>
      <c r="O43" s="1"/>
      <c r="P43" s="1"/>
      <c r="S43" s="1"/>
    </row>
    <row r="44" spans="1:26" x14ac:dyDescent="0.25">
      <c r="A44" s="154"/>
      <c r="B44" s="154"/>
      <c r="C44" s="154"/>
      <c r="D44" s="2" t="s">
        <v>62</v>
      </c>
      <c r="E44" s="154"/>
      <c r="F44" s="165"/>
      <c r="G44" s="157"/>
      <c r="H44" s="157"/>
      <c r="I44" s="157">
        <f>ROUND((SUM(I9:I43))/2,2)</f>
        <v>0</v>
      </c>
      <c r="J44" s="154"/>
      <c r="K44" s="154"/>
      <c r="L44" s="154">
        <f>ROUND((SUM(L9:L43))/2,2)</f>
        <v>0</v>
      </c>
      <c r="M44" s="154">
        <f>ROUND((SUM(M9:M43))/2,2)</f>
        <v>0</v>
      </c>
      <c r="N44" s="154"/>
      <c r="O44" s="154"/>
      <c r="P44" s="172">
        <f>ROUND((SUM(P9:P43))/2,2)</f>
        <v>0</v>
      </c>
      <c r="S44" s="172">
        <f>ROUND((SUM(S9:S43))/2,2)</f>
        <v>0</v>
      </c>
    </row>
    <row r="45" spans="1:26" x14ac:dyDescent="0.25">
      <c r="A45" s="173"/>
      <c r="B45" s="173" t="s">
        <v>12</v>
      </c>
      <c r="C45" s="173"/>
      <c r="D45" s="173"/>
      <c r="E45" s="173"/>
      <c r="F45" s="174" t="s">
        <v>69</v>
      </c>
      <c r="G45" s="175"/>
      <c r="H45" s="175">
        <f>ROUND((SUM(M9:M44))/3,2)</f>
        <v>0</v>
      </c>
      <c r="I45" s="175">
        <f>ROUND((SUM(I9:I44))/3,2)</f>
        <v>0</v>
      </c>
      <c r="J45" s="173"/>
      <c r="K45" s="173">
        <f>ROUND((SUM(K9:K44)),2)</f>
        <v>0</v>
      </c>
      <c r="L45" s="173">
        <f>ROUND((SUM(L9:L44))/3,2)</f>
        <v>0</v>
      </c>
      <c r="M45" s="173">
        <f>ROUND((SUM(M9:M44))/3,2)</f>
        <v>0</v>
      </c>
      <c r="N45" s="173"/>
      <c r="O45" s="173"/>
      <c r="P45" s="174">
        <f>ROUND((SUM(P9:P44))/3,2)</f>
        <v>0</v>
      </c>
      <c r="S45" s="174">
        <f>ROUND((SUM(S9:S44))/3,2)</f>
        <v>0</v>
      </c>
      <c r="Z45">
        <f>(SUM(Z9:Z44))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Dobudovanie systému zberu a odvozu komunálneho odpadu v obci Bystré / SO 01 - STOJISKO SMETNÝCH NÁDOB 18 ks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J6" sqref="J6"/>
    </sheetView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14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15</v>
      </c>
      <c r="H2" s="16"/>
      <c r="I2" s="27"/>
      <c r="J2" s="31"/>
    </row>
    <row r="3" spans="1:23" ht="18" customHeight="1" x14ac:dyDescent="0.25">
      <c r="A3" s="11"/>
      <c r="B3" s="40" t="s">
        <v>122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17</v>
      </c>
      <c r="J4" s="32"/>
    </row>
    <row r="5" spans="1:23" ht="18" customHeight="1" thickBot="1" x14ac:dyDescent="0.3">
      <c r="A5" s="11"/>
      <c r="B5" s="45" t="s">
        <v>18</v>
      </c>
      <c r="C5" s="20"/>
      <c r="D5" s="17"/>
      <c r="E5" s="17"/>
      <c r="F5" s="46" t="s">
        <v>19</v>
      </c>
      <c r="G5" s="17"/>
      <c r="H5" s="17"/>
      <c r="I5" s="44" t="s">
        <v>20</v>
      </c>
      <c r="J5" s="192">
        <v>42986</v>
      </c>
    </row>
    <row r="6" spans="1:23" ht="18" customHeight="1" thickTop="1" x14ac:dyDescent="0.25">
      <c r="A6" s="11"/>
      <c r="B6" s="55" t="s">
        <v>21</v>
      </c>
      <c r="C6" s="51"/>
      <c r="D6" s="52"/>
      <c r="E6" s="52"/>
      <c r="F6" s="52"/>
      <c r="G6" s="56" t="s">
        <v>22</v>
      </c>
      <c r="H6" s="52"/>
      <c r="I6" s="53"/>
      <c r="J6" s="54"/>
    </row>
    <row r="7" spans="1:23" ht="18" customHeight="1" x14ac:dyDescent="0.25">
      <c r="A7" s="11"/>
      <c r="B7" s="47"/>
      <c r="C7" s="48"/>
      <c r="D7" s="18"/>
      <c r="E7" s="18"/>
      <c r="F7" s="18"/>
      <c r="G7" s="57" t="s">
        <v>23</v>
      </c>
      <c r="H7" s="18"/>
      <c r="I7" s="29"/>
      <c r="J7" s="49"/>
    </row>
    <row r="8" spans="1:23" ht="18" customHeight="1" x14ac:dyDescent="0.25">
      <c r="A8" s="11"/>
      <c r="B8" s="45" t="s">
        <v>24</v>
      </c>
      <c r="C8" s="20"/>
      <c r="D8" s="17"/>
      <c r="E8" s="17"/>
      <c r="F8" s="17"/>
      <c r="G8" s="46" t="s">
        <v>22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23</v>
      </c>
      <c r="H9" s="17"/>
      <c r="I9" s="28"/>
      <c r="J9" s="32"/>
    </row>
    <row r="10" spans="1:23" ht="18" customHeight="1" x14ac:dyDescent="0.25">
      <c r="A10" s="11"/>
      <c r="B10" s="45" t="s">
        <v>25</v>
      </c>
      <c r="C10" s="20"/>
      <c r="D10" s="17"/>
      <c r="E10" s="17"/>
      <c r="F10" s="17"/>
      <c r="G10" s="46" t="s">
        <v>22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23</v>
      </c>
      <c r="H11" s="17"/>
      <c r="I11" s="28"/>
      <c r="J11" s="32"/>
    </row>
    <row r="12" spans="1:23" ht="18" customHeight="1" thickTop="1" x14ac:dyDescent="0.25">
      <c r="A12" s="11"/>
      <c r="B12" s="50"/>
      <c r="C12" s="51"/>
      <c r="D12" s="52"/>
      <c r="E12" s="52"/>
      <c r="F12" s="52"/>
      <c r="G12" s="52"/>
      <c r="H12" s="52"/>
      <c r="I12" s="53"/>
      <c r="J12" s="54"/>
    </row>
    <row r="13" spans="1:23" ht="18" customHeight="1" x14ac:dyDescent="0.25">
      <c r="A13" s="11"/>
      <c r="B13" s="47"/>
      <c r="C13" s="48"/>
      <c r="D13" s="18"/>
      <c r="E13" s="18"/>
      <c r="F13" s="18"/>
      <c r="G13" s="18"/>
      <c r="H13" s="18"/>
      <c r="I13" s="29"/>
      <c r="J13" s="49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89" t="s">
        <v>26</v>
      </c>
      <c r="C15" s="90" t="s">
        <v>6</v>
      </c>
      <c r="D15" s="90" t="s">
        <v>52</v>
      </c>
      <c r="E15" s="91" t="s">
        <v>53</v>
      </c>
      <c r="F15" s="103" t="s">
        <v>54</v>
      </c>
      <c r="G15" s="58" t="s">
        <v>31</v>
      </c>
      <c r="H15" s="61" t="s">
        <v>32</v>
      </c>
      <c r="I15" s="27"/>
      <c r="J15" s="54"/>
    </row>
    <row r="16" spans="1:23" ht="18" customHeight="1" x14ac:dyDescent="0.25">
      <c r="A16" s="11"/>
      <c r="B16" s="92">
        <v>1</v>
      </c>
      <c r="C16" s="93" t="s">
        <v>27</v>
      </c>
      <c r="D16" s="94">
        <f>'Rekap 12153'!B16</f>
        <v>0</v>
      </c>
      <c r="E16" s="95">
        <f>'Rekap 12153'!C16</f>
        <v>0</v>
      </c>
      <c r="F16" s="104">
        <f>'Rekap 12153'!D16</f>
        <v>0</v>
      </c>
      <c r="G16" s="59">
        <v>6</v>
      </c>
      <c r="H16" s="113" t="s">
        <v>33</v>
      </c>
      <c r="I16" s="127"/>
      <c r="J16" s="124">
        <v>0</v>
      </c>
    </row>
    <row r="17" spans="1:26" ht="18" customHeight="1" x14ac:dyDescent="0.25">
      <c r="A17" s="11"/>
      <c r="B17" s="66">
        <v>2</v>
      </c>
      <c r="C17" s="69" t="s">
        <v>28</v>
      </c>
      <c r="D17" s="76">
        <f>'Rekap 12153'!B21</f>
        <v>0</v>
      </c>
      <c r="E17" s="74">
        <f>'Rekap 12153'!C21</f>
        <v>0</v>
      </c>
      <c r="F17" s="79">
        <f>'Rekap 12153'!D21</f>
        <v>0</v>
      </c>
      <c r="G17" s="60">
        <v>7</v>
      </c>
      <c r="H17" s="114" t="s">
        <v>34</v>
      </c>
      <c r="I17" s="127"/>
      <c r="J17" s="125">
        <f>'SO 12153'!Z66</f>
        <v>0</v>
      </c>
    </row>
    <row r="18" spans="1:26" ht="18" customHeight="1" x14ac:dyDescent="0.25">
      <c r="A18" s="11"/>
      <c r="B18" s="67">
        <v>3</v>
      </c>
      <c r="C18" s="70" t="s">
        <v>29</v>
      </c>
      <c r="D18" s="77"/>
      <c r="E18" s="75"/>
      <c r="F18" s="80"/>
      <c r="G18" s="60">
        <v>8</v>
      </c>
      <c r="H18" s="114" t="s">
        <v>35</v>
      </c>
      <c r="I18" s="127"/>
      <c r="J18" s="125">
        <v>0</v>
      </c>
    </row>
    <row r="19" spans="1:26" ht="18" customHeight="1" x14ac:dyDescent="0.25">
      <c r="A19" s="11"/>
      <c r="B19" s="67">
        <v>4</v>
      </c>
      <c r="C19" s="71"/>
      <c r="D19" s="77"/>
      <c r="E19" s="75"/>
      <c r="F19" s="80"/>
      <c r="G19" s="60">
        <v>9</v>
      </c>
      <c r="H19" s="123"/>
      <c r="I19" s="127"/>
      <c r="J19" s="126"/>
    </row>
    <row r="20" spans="1:26" ht="18" customHeight="1" thickBot="1" x14ac:dyDescent="0.3">
      <c r="A20" s="11"/>
      <c r="B20" s="67">
        <v>5</v>
      </c>
      <c r="C20" s="72" t="s">
        <v>30</v>
      </c>
      <c r="D20" s="78"/>
      <c r="E20" s="98"/>
      <c r="F20" s="105">
        <f>SUM(F16:F19)</f>
        <v>0</v>
      </c>
      <c r="G20" s="60">
        <v>10</v>
      </c>
      <c r="H20" s="114" t="s">
        <v>30</v>
      </c>
      <c r="I20" s="129"/>
      <c r="J20" s="97">
        <f>SUM(J16:J19)</f>
        <v>0</v>
      </c>
    </row>
    <row r="21" spans="1:26" ht="18" customHeight="1" thickTop="1" x14ac:dyDescent="0.25">
      <c r="A21" s="11"/>
      <c r="B21" s="64" t="s">
        <v>42</v>
      </c>
      <c r="C21" s="68" t="s">
        <v>7</v>
      </c>
      <c r="D21" s="73"/>
      <c r="E21" s="19"/>
      <c r="F21" s="96"/>
      <c r="G21" s="64" t="s">
        <v>48</v>
      </c>
      <c r="H21" s="61" t="s">
        <v>7</v>
      </c>
      <c r="I21" s="29"/>
      <c r="J21" s="130"/>
    </row>
    <row r="22" spans="1:26" ht="18" customHeight="1" x14ac:dyDescent="0.25">
      <c r="A22" s="11"/>
      <c r="B22" s="59">
        <v>11</v>
      </c>
      <c r="C22" s="62" t="s">
        <v>43</v>
      </c>
      <c r="D22" s="85"/>
      <c r="E22" s="87" t="s">
        <v>46</v>
      </c>
      <c r="F22" s="79">
        <f>((F16*U22*0)+(F17*V22*0)+(F18*W22*0))/100</f>
        <v>0</v>
      </c>
      <c r="G22" s="59">
        <v>16</v>
      </c>
      <c r="H22" s="113" t="s">
        <v>49</v>
      </c>
      <c r="I22" s="128" t="s">
        <v>46</v>
      </c>
      <c r="J22" s="124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0">
        <v>12</v>
      </c>
      <c r="C23" s="63" t="s">
        <v>44</v>
      </c>
      <c r="D23" s="65"/>
      <c r="E23" s="87" t="s">
        <v>47</v>
      </c>
      <c r="F23" s="80">
        <f>((F16*U23*0)+(F17*V23*0)+(F18*W23*0))/100</f>
        <v>0</v>
      </c>
      <c r="G23" s="60">
        <v>17</v>
      </c>
      <c r="H23" s="114" t="s">
        <v>50</v>
      </c>
      <c r="I23" s="128" t="s">
        <v>46</v>
      </c>
      <c r="J23" s="125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0">
        <v>13</v>
      </c>
      <c r="C24" s="63" t="s">
        <v>45</v>
      </c>
      <c r="D24" s="65"/>
      <c r="E24" s="87" t="s">
        <v>46</v>
      </c>
      <c r="F24" s="80">
        <f>((F16*U24*0)+(F17*V24*0)+(F18*W24*0))/100</f>
        <v>0</v>
      </c>
      <c r="G24" s="60">
        <v>18</v>
      </c>
      <c r="H24" s="114" t="s">
        <v>51</v>
      </c>
      <c r="I24" s="128" t="s">
        <v>47</v>
      </c>
      <c r="J24" s="125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0">
        <v>14</v>
      </c>
      <c r="C25" s="20"/>
      <c r="D25" s="65"/>
      <c r="E25" s="88"/>
      <c r="F25" s="86"/>
      <c r="G25" s="60">
        <v>19</v>
      </c>
      <c r="H25" s="123"/>
      <c r="I25" s="127"/>
      <c r="J25" s="126"/>
    </row>
    <row r="26" spans="1:26" ht="18" customHeight="1" thickBot="1" x14ac:dyDescent="0.3">
      <c r="A26" s="11"/>
      <c r="B26" s="60">
        <v>15</v>
      </c>
      <c r="C26" s="63"/>
      <c r="D26" s="65"/>
      <c r="E26" s="65"/>
      <c r="F26" s="106"/>
      <c r="G26" s="60">
        <v>20</v>
      </c>
      <c r="H26" s="114" t="s">
        <v>30</v>
      </c>
      <c r="I26" s="129"/>
      <c r="J26" s="97">
        <f>SUM(J22:J25)+SUM(F22:F25)</f>
        <v>0</v>
      </c>
    </row>
    <row r="27" spans="1:26" ht="18" customHeight="1" thickTop="1" x14ac:dyDescent="0.25">
      <c r="A27" s="11"/>
      <c r="B27" s="99"/>
      <c r="C27" s="141" t="s">
        <v>57</v>
      </c>
      <c r="D27" s="134"/>
      <c r="E27" s="100"/>
      <c r="F27" s="30"/>
      <c r="G27" s="107" t="s">
        <v>36</v>
      </c>
      <c r="H27" s="102" t="s">
        <v>37</v>
      </c>
      <c r="I27" s="29"/>
      <c r="J27" s="33"/>
    </row>
    <row r="28" spans="1:26" ht="18" customHeight="1" x14ac:dyDescent="0.25">
      <c r="A28" s="11"/>
      <c r="B28" s="26"/>
      <c r="C28" s="132"/>
      <c r="D28" s="135"/>
      <c r="E28" s="22"/>
      <c r="F28" s="11"/>
      <c r="G28" s="108">
        <v>21</v>
      </c>
      <c r="H28" s="112" t="s">
        <v>38</v>
      </c>
      <c r="I28" s="120"/>
      <c r="J28" s="116">
        <f>F20+J20+F26+J26</f>
        <v>0</v>
      </c>
    </row>
    <row r="29" spans="1:26" ht="18" customHeight="1" x14ac:dyDescent="0.25">
      <c r="A29" s="11"/>
      <c r="B29" s="81"/>
      <c r="C29" s="133"/>
      <c r="D29" s="136"/>
      <c r="E29" s="22"/>
      <c r="F29" s="11"/>
      <c r="G29" s="59">
        <v>22</v>
      </c>
      <c r="H29" s="113" t="s">
        <v>39</v>
      </c>
      <c r="I29" s="121">
        <f>J28-SUM('SO 12153'!K9:'SO 12153'!K65)</f>
        <v>0</v>
      </c>
      <c r="J29" s="117">
        <f>ROUND(((ROUND(I29,2)*20)*1/100),2)</f>
        <v>0</v>
      </c>
    </row>
    <row r="30" spans="1:26" ht="18" customHeight="1" x14ac:dyDescent="0.25">
      <c r="A30" s="11"/>
      <c r="B30" s="23"/>
      <c r="C30" s="123"/>
      <c r="D30" s="127"/>
      <c r="E30" s="22"/>
      <c r="F30" s="11"/>
      <c r="G30" s="60">
        <v>23</v>
      </c>
      <c r="H30" s="114" t="s">
        <v>40</v>
      </c>
      <c r="I30" s="87">
        <f>SUM('SO 12153'!K9:'SO 12153'!K65)</f>
        <v>0</v>
      </c>
      <c r="J30" s="118">
        <f>ROUND(((ROUND(I30,2)*0)/100),2)</f>
        <v>0</v>
      </c>
    </row>
    <row r="31" spans="1:26" ht="18" customHeight="1" x14ac:dyDescent="0.25">
      <c r="A31" s="11"/>
      <c r="B31" s="24"/>
      <c r="C31" s="137"/>
      <c r="D31" s="138"/>
      <c r="E31" s="22"/>
      <c r="F31" s="11"/>
      <c r="G31" s="108">
        <v>24</v>
      </c>
      <c r="H31" s="112" t="s">
        <v>30</v>
      </c>
      <c r="I31" s="111"/>
      <c r="J31" s="131">
        <f>SUM(J28:J30)</f>
        <v>0</v>
      </c>
    </row>
    <row r="32" spans="1:26" ht="18" customHeight="1" thickBot="1" x14ac:dyDescent="0.3">
      <c r="A32" s="11"/>
      <c r="B32" s="47"/>
      <c r="C32" s="115"/>
      <c r="D32" s="122"/>
      <c r="E32" s="82"/>
      <c r="F32" s="83"/>
      <c r="G32" s="59" t="s">
        <v>41</v>
      </c>
      <c r="H32" s="115"/>
      <c r="I32" s="122"/>
      <c r="J32" s="119"/>
    </row>
    <row r="33" spans="1:10" ht="18" customHeight="1" thickTop="1" x14ac:dyDescent="0.25">
      <c r="A33" s="11"/>
      <c r="B33" s="99"/>
      <c r="C33" s="100"/>
      <c r="D33" s="139" t="s">
        <v>55</v>
      </c>
      <c r="E33" s="15"/>
      <c r="F33" s="101"/>
      <c r="G33" s="109">
        <v>26</v>
      </c>
      <c r="H33" s="140" t="s">
        <v>56</v>
      </c>
      <c r="I33" s="30"/>
      <c r="J33" s="110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1"/>
      <c r="C40" s="82"/>
      <c r="D40" s="12"/>
      <c r="E40" s="12"/>
      <c r="F40" s="12"/>
      <c r="G40" s="12"/>
      <c r="H40" s="12"/>
      <c r="I40" s="83"/>
      <c r="J40" s="84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activeCell="D4" sqref="D4"/>
    </sheetView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3" t="s">
        <v>21</v>
      </c>
      <c r="B1" s="142"/>
      <c r="C1" s="142"/>
      <c r="D1" s="143" t="s">
        <v>19</v>
      </c>
      <c r="E1" s="142"/>
      <c r="F1" s="142"/>
      <c r="W1">
        <v>30.126000000000001</v>
      </c>
    </row>
    <row r="2" spans="1:26" x14ac:dyDescent="0.25">
      <c r="A2" s="143" t="s">
        <v>25</v>
      </c>
      <c r="B2" s="142"/>
      <c r="C2" s="142"/>
      <c r="D2" s="143" t="s">
        <v>17</v>
      </c>
      <c r="E2" s="142"/>
      <c r="F2" s="142"/>
    </row>
    <row r="3" spans="1:26" x14ac:dyDescent="0.25">
      <c r="A3" s="143" t="s">
        <v>24</v>
      </c>
      <c r="B3" s="142"/>
      <c r="C3" s="142"/>
      <c r="D3" s="143" t="s">
        <v>192</v>
      </c>
      <c r="E3" s="142"/>
      <c r="F3" s="142"/>
    </row>
    <row r="4" spans="1:26" x14ac:dyDescent="0.25">
      <c r="A4" s="143" t="s">
        <v>1</v>
      </c>
      <c r="B4" s="142"/>
      <c r="C4" s="142"/>
      <c r="D4" s="142"/>
      <c r="E4" s="142"/>
      <c r="F4" s="142"/>
    </row>
    <row r="5" spans="1:26" x14ac:dyDescent="0.25">
      <c r="A5" s="143" t="s">
        <v>122</v>
      </c>
      <c r="B5" s="142"/>
      <c r="C5" s="142"/>
      <c r="D5" s="142"/>
      <c r="E5" s="142"/>
      <c r="F5" s="142"/>
    </row>
    <row r="6" spans="1:26" x14ac:dyDescent="0.25">
      <c r="A6" s="142"/>
      <c r="B6" s="142"/>
      <c r="C6" s="142"/>
      <c r="D6" s="142"/>
      <c r="E6" s="142"/>
      <c r="F6" s="142"/>
    </row>
    <row r="7" spans="1:26" x14ac:dyDescent="0.25">
      <c r="A7" s="142"/>
      <c r="B7" s="142"/>
      <c r="C7" s="142"/>
      <c r="D7" s="142"/>
      <c r="E7" s="142"/>
      <c r="F7" s="142"/>
    </row>
    <row r="8" spans="1:26" x14ac:dyDescent="0.25">
      <c r="A8" s="144" t="s">
        <v>61</v>
      </c>
      <c r="B8" s="142"/>
      <c r="C8" s="142"/>
      <c r="D8" s="142"/>
      <c r="E8" s="142"/>
      <c r="F8" s="142"/>
    </row>
    <row r="9" spans="1:26" x14ac:dyDescent="0.25">
      <c r="A9" s="145" t="s">
        <v>58</v>
      </c>
      <c r="B9" s="145" t="s">
        <v>52</v>
      </c>
      <c r="C9" s="145" t="s">
        <v>53</v>
      </c>
      <c r="D9" s="145" t="s">
        <v>30</v>
      </c>
      <c r="E9" s="145" t="s">
        <v>59</v>
      </c>
      <c r="F9" s="145" t="s">
        <v>60</v>
      </c>
    </row>
    <row r="10" spans="1:26" x14ac:dyDescent="0.25">
      <c r="A10" s="152" t="s">
        <v>62</v>
      </c>
      <c r="B10" s="153"/>
      <c r="C10" s="149"/>
      <c r="D10" s="149"/>
      <c r="E10" s="150"/>
      <c r="F10" s="150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</row>
    <row r="11" spans="1:26" x14ac:dyDescent="0.25">
      <c r="A11" s="154" t="s">
        <v>63</v>
      </c>
      <c r="B11" s="155">
        <f>'SO 12153'!L17</f>
        <v>0</v>
      </c>
      <c r="C11" s="155">
        <f>'SO 12153'!M17</f>
        <v>0</v>
      </c>
      <c r="D11" s="155">
        <f>'SO 12153'!I17</f>
        <v>0</v>
      </c>
      <c r="E11" s="156">
        <f>'SO 12153'!P17</f>
        <v>0</v>
      </c>
      <c r="F11" s="156">
        <f>'SO 12153'!S17</f>
        <v>0</v>
      </c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</row>
    <row r="12" spans="1:26" x14ac:dyDescent="0.25">
      <c r="A12" s="154" t="s">
        <v>64</v>
      </c>
      <c r="B12" s="155">
        <f>'SO 12153'!L23</f>
        <v>0</v>
      </c>
      <c r="C12" s="155">
        <f>'SO 12153'!M23</f>
        <v>0</v>
      </c>
      <c r="D12" s="155">
        <f>'SO 12153'!I23</f>
        <v>0</v>
      </c>
      <c r="E12" s="156">
        <f>'SO 12153'!P23</f>
        <v>0</v>
      </c>
      <c r="F12" s="156">
        <f>'SO 12153'!S23</f>
        <v>0</v>
      </c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</row>
    <row r="13" spans="1:26" x14ac:dyDescent="0.25">
      <c r="A13" s="154" t="s">
        <v>123</v>
      </c>
      <c r="B13" s="155">
        <f>'SO 12153'!L29</f>
        <v>0</v>
      </c>
      <c r="C13" s="155">
        <f>'SO 12153'!M29</f>
        <v>0</v>
      </c>
      <c r="D13" s="155">
        <f>'SO 12153'!I29</f>
        <v>0</v>
      </c>
      <c r="E13" s="156">
        <f>'SO 12153'!P29</f>
        <v>0</v>
      </c>
      <c r="F13" s="156">
        <f>'SO 12153'!S29</f>
        <v>0</v>
      </c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</row>
    <row r="14" spans="1:26" x14ac:dyDescent="0.25">
      <c r="A14" s="154" t="s">
        <v>66</v>
      </c>
      <c r="B14" s="155">
        <f>'SO 12153'!L38</f>
        <v>0</v>
      </c>
      <c r="C14" s="155">
        <f>'SO 12153'!M38</f>
        <v>0</v>
      </c>
      <c r="D14" s="155">
        <f>'SO 12153'!I38</f>
        <v>0</v>
      </c>
      <c r="E14" s="156">
        <f>'SO 12153'!P38</f>
        <v>0</v>
      </c>
      <c r="F14" s="156">
        <f>'SO 12153'!S38</f>
        <v>0</v>
      </c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</row>
    <row r="15" spans="1:26" x14ac:dyDescent="0.25">
      <c r="A15" s="154" t="s">
        <v>68</v>
      </c>
      <c r="B15" s="155">
        <f>'SO 12153'!L42</f>
        <v>0</v>
      </c>
      <c r="C15" s="155">
        <f>'SO 12153'!M42</f>
        <v>0</v>
      </c>
      <c r="D15" s="155">
        <f>'SO 12153'!I42</f>
        <v>0</v>
      </c>
      <c r="E15" s="156">
        <f>'SO 12153'!P42</f>
        <v>0</v>
      </c>
      <c r="F15" s="156">
        <f>'SO 12153'!S42</f>
        <v>0</v>
      </c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</row>
    <row r="16" spans="1:26" x14ac:dyDescent="0.25">
      <c r="A16" s="2" t="s">
        <v>62</v>
      </c>
      <c r="B16" s="157">
        <f>'SO 12153'!L44</f>
        <v>0</v>
      </c>
      <c r="C16" s="157">
        <f>'SO 12153'!M44</f>
        <v>0</v>
      </c>
      <c r="D16" s="157">
        <f>'SO 12153'!I44</f>
        <v>0</v>
      </c>
      <c r="E16" s="158">
        <f>'SO 12153'!P44</f>
        <v>0</v>
      </c>
      <c r="F16" s="158">
        <f>'SO 12153'!S44</f>
        <v>0</v>
      </c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</row>
    <row r="17" spans="1:26" x14ac:dyDescent="0.25">
      <c r="A17" s="1"/>
      <c r="B17" s="147"/>
      <c r="C17" s="147"/>
      <c r="D17" s="147"/>
      <c r="E17" s="146"/>
      <c r="F17" s="146"/>
    </row>
    <row r="18" spans="1:26" x14ac:dyDescent="0.25">
      <c r="A18" s="2" t="s">
        <v>124</v>
      </c>
      <c r="B18" s="157"/>
      <c r="C18" s="155"/>
      <c r="D18" s="155"/>
      <c r="E18" s="156"/>
      <c r="F18" s="156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</row>
    <row r="19" spans="1:26" x14ac:dyDescent="0.25">
      <c r="A19" s="154" t="s">
        <v>125</v>
      </c>
      <c r="B19" s="155">
        <f>'SO 12153'!L58</f>
        <v>0</v>
      </c>
      <c r="C19" s="155">
        <f>'SO 12153'!M58</f>
        <v>0</v>
      </c>
      <c r="D19" s="155">
        <f>'SO 12153'!I58</f>
        <v>0</v>
      </c>
      <c r="E19" s="156">
        <f>'SO 12153'!P58</f>
        <v>0</v>
      </c>
      <c r="F19" s="156">
        <f>'SO 12153'!S58</f>
        <v>0</v>
      </c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</row>
    <row r="20" spans="1:26" x14ac:dyDescent="0.25">
      <c r="A20" s="154" t="s">
        <v>126</v>
      </c>
      <c r="B20" s="155">
        <f>'SO 12153'!L63</f>
        <v>0</v>
      </c>
      <c r="C20" s="155">
        <f>'SO 12153'!M63</f>
        <v>0</v>
      </c>
      <c r="D20" s="155">
        <f>'SO 12153'!I63</f>
        <v>0</v>
      </c>
      <c r="E20" s="156">
        <f>'SO 12153'!P63</f>
        <v>0</v>
      </c>
      <c r="F20" s="156">
        <f>'SO 12153'!S63</f>
        <v>0</v>
      </c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</row>
    <row r="21" spans="1:26" x14ac:dyDescent="0.25">
      <c r="A21" s="2" t="s">
        <v>124</v>
      </c>
      <c r="B21" s="157">
        <f>'SO 12153'!L65</f>
        <v>0</v>
      </c>
      <c r="C21" s="157">
        <f>'SO 12153'!M65</f>
        <v>0</v>
      </c>
      <c r="D21" s="157">
        <f>'SO 12153'!I65</f>
        <v>0</v>
      </c>
      <c r="E21" s="158">
        <f>'SO 12153'!P65</f>
        <v>0</v>
      </c>
      <c r="F21" s="158">
        <f>'SO 12153'!S65</f>
        <v>0</v>
      </c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</row>
    <row r="22" spans="1:26" x14ac:dyDescent="0.25">
      <c r="A22" s="1"/>
      <c r="B22" s="147"/>
      <c r="C22" s="147"/>
      <c r="D22" s="147"/>
      <c r="E22" s="146"/>
      <c r="F22" s="146"/>
    </row>
    <row r="23" spans="1:26" x14ac:dyDescent="0.25">
      <c r="A23" s="2" t="s">
        <v>69</v>
      </c>
      <c r="B23" s="157">
        <f>'SO 12153'!L66</f>
        <v>0</v>
      </c>
      <c r="C23" s="157">
        <f>'SO 12153'!M66</f>
        <v>0</v>
      </c>
      <c r="D23" s="157">
        <f>'SO 12153'!I66</f>
        <v>0</v>
      </c>
      <c r="E23" s="158">
        <f>'SO 12153'!P66</f>
        <v>0</v>
      </c>
      <c r="F23" s="158">
        <f>'SO 12153'!S66</f>
        <v>0</v>
      </c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</row>
    <row r="24" spans="1:26" x14ac:dyDescent="0.25">
      <c r="A24" s="1"/>
      <c r="B24" s="147"/>
      <c r="C24" s="147"/>
      <c r="D24" s="147"/>
      <c r="E24" s="146"/>
      <c r="F24" s="146"/>
    </row>
    <row r="25" spans="1:26" x14ac:dyDescent="0.25">
      <c r="A25" s="1"/>
      <c r="B25" s="147"/>
      <c r="C25" s="147"/>
      <c r="D25" s="147"/>
      <c r="E25" s="146"/>
      <c r="F25" s="146"/>
    </row>
    <row r="26" spans="1:26" x14ac:dyDescent="0.25">
      <c r="A26" s="1"/>
      <c r="B26" s="147"/>
      <c r="C26" s="147"/>
      <c r="D26" s="147"/>
      <c r="E26" s="146"/>
      <c r="F26" s="146"/>
    </row>
    <row r="27" spans="1:26" x14ac:dyDescent="0.25">
      <c r="A27" s="1"/>
      <c r="B27" s="147"/>
      <c r="C27" s="147"/>
      <c r="D27" s="147"/>
      <c r="E27" s="146"/>
      <c r="F27" s="146"/>
    </row>
    <row r="28" spans="1:26" x14ac:dyDescent="0.25">
      <c r="A28" s="1"/>
      <c r="B28" s="147"/>
      <c r="C28" s="147"/>
      <c r="D28" s="147"/>
      <c r="E28" s="146"/>
      <c r="F28" s="146"/>
    </row>
    <row r="29" spans="1:26" x14ac:dyDescent="0.25">
      <c r="A29" s="1"/>
      <c r="B29" s="147"/>
      <c r="C29" s="147"/>
      <c r="D29" s="147"/>
      <c r="E29" s="146"/>
      <c r="F29" s="146"/>
    </row>
    <row r="30" spans="1:26" x14ac:dyDescent="0.25">
      <c r="A30" s="1"/>
      <c r="B30" s="147"/>
      <c r="C30" s="147"/>
      <c r="D30" s="147"/>
      <c r="E30" s="146"/>
      <c r="F30" s="146"/>
    </row>
    <row r="31" spans="1:26" x14ac:dyDescent="0.25">
      <c r="A31" s="1"/>
      <c r="B31" s="147"/>
      <c r="C31" s="147"/>
      <c r="D31" s="147"/>
      <c r="E31" s="146"/>
      <c r="F31" s="146"/>
    </row>
    <row r="32" spans="1:26" x14ac:dyDescent="0.25">
      <c r="A32" s="1"/>
      <c r="B32" s="147"/>
      <c r="C32" s="147"/>
      <c r="D32" s="147"/>
      <c r="E32" s="146"/>
      <c r="F32" s="146"/>
    </row>
    <row r="33" spans="1:6" x14ac:dyDescent="0.25">
      <c r="A33" s="1"/>
      <c r="B33" s="147"/>
      <c r="C33" s="147"/>
      <c r="D33" s="147"/>
      <c r="E33" s="146"/>
      <c r="F33" s="146"/>
    </row>
    <row r="34" spans="1:6" x14ac:dyDescent="0.25">
      <c r="A34" s="1"/>
      <c r="B34" s="147"/>
      <c r="C34" s="147"/>
      <c r="D34" s="147"/>
      <c r="E34" s="146"/>
      <c r="F34" s="146"/>
    </row>
    <row r="35" spans="1:6" x14ac:dyDescent="0.25">
      <c r="A35" s="1"/>
      <c r="B35" s="147"/>
      <c r="C35" s="147"/>
      <c r="D35" s="147"/>
      <c r="E35" s="146"/>
      <c r="F35" s="146"/>
    </row>
    <row r="36" spans="1:6" x14ac:dyDescent="0.25">
      <c r="A36" s="1"/>
      <c r="B36" s="147"/>
      <c r="C36" s="147"/>
      <c r="D36" s="147"/>
      <c r="E36" s="146"/>
      <c r="F36" s="146"/>
    </row>
    <row r="37" spans="1:6" x14ac:dyDescent="0.25">
      <c r="A37" s="1"/>
      <c r="B37" s="147"/>
      <c r="C37" s="147"/>
      <c r="D37" s="147"/>
      <c r="E37" s="146"/>
      <c r="F37" s="146"/>
    </row>
    <row r="38" spans="1:6" x14ac:dyDescent="0.25">
      <c r="A38" s="1"/>
      <c r="B38" s="147"/>
      <c r="C38" s="147"/>
      <c r="D38" s="147"/>
      <c r="E38" s="146"/>
      <c r="F38" s="146"/>
    </row>
    <row r="39" spans="1:6" x14ac:dyDescent="0.25">
      <c r="A39" s="1"/>
      <c r="B39" s="147"/>
      <c r="C39" s="147"/>
      <c r="D39" s="147"/>
      <c r="E39" s="146"/>
      <c r="F39" s="146"/>
    </row>
    <row r="40" spans="1:6" x14ac:dyDescent="0.25">
      <c r="A40" s="1"/>
      <c r="B40" s="147"/>
      <c r="C40" s="147"/>
      <c r="D40" s="147"/>
      <c r="E40" s="146"/>
      <c r="F40" s="146"/>
    </row>
    <row r="41" spans="1:6" x14ac:dyDescent="0.25">
      <c r="A41" s="1"/>
      <c r="B41" s="147"/>
      <c r="C41" s="147"/>
      <c r="D41" s="147"/>
      <c r="E41" s="146"/>
      <c r="F41" s="146"/>
    </row>
    <row r="42" spans="1:6" x14ac:dyDescent="0.25">
      <c r="A42" s="1"/>
      <c r="B42" s="147"/>
      <c r="C42" s="147"/>
      <c r="D42" s="147"/>
      <c r="E42" s="146"/>
      <c r="F42" s="146"/>
    </row>
    <row r="43" spans="1:6" x14ac:dyDescent="0.25">
      <c r="A43" s="1"/>
      <c r="B43" s="147"/>
      <c r="C43" s="147"/>
      <c r="D43" s="147"/>
      <c r="E43" s="146"/>
      <c r="F43" s="146"/>
    </row>
    <row r="44" spans="1:6" x14ac:dyDescent="0.25">
      <c r="A44" s="1"/>
      <c r="B44" s="147"/>
      <c r="C44" s="147"/>
      <c r="D44" s="147"/>
      <c r="E44" s="146"/>
      <c r="F44" s="146"/>
    </row>
    <row r="45" spans="1:6" x14ac:dyDescent="0.25">
      <c r="A45" s="1"/>
      <c r="B45" s="147"/>
      <c r="C45" s="147"/>
      <c r="D45" s="147"/>
      <c r="E45" s="146"/>
      <c r="F45" s="146"/>
    </row>
    <row r="46" spans="1:6" x14ac:dyDescent="0.25">
      <c r="A46" s="1"/>
      <c r="B46" s="147"/>
      <c r="C46" s="147"/>
      <c r="D46" s="147"/>
      <c r="E46" s="146"/>
      <c r="F46" s="146"/>
    </row>
    <row r="47" spans="1:6" x14ac:dyDescent="0.25">
      <c r="A47" s="1"/>
      <c r="B47" s="147"/>
      <c r="C47" s="147"/>
      <c r="D47" s="147"/>
      <c r="E47" s="146"/>
      <c r="F47" s="146"/>
    </row>
    <row r="48" spans="1:6" x14ac:dyDescent="0.25">
      <c r="A48" s="1"/>
      <c r="B48" s="147"/>
      <c r="C48" s="147"/>
      <c r="D48" s="147"/>
      <c r="E48" s="146"/>
      <c r="F48" s="146"/>
    </row>
    <row r="49" spans="1:6" x14ac:dyDescent="0.25">
      <c r="A49" s="1"/>
      <c r="B49" s="147"/>
      <c r="C49" s="147"/>
      <c r="D49" s="147"/>
      <c r="E49" s="146"/>
      <c r="F49" s="146"/>
    </row>
    <row r="50" spans="1:6" x14ac:dyDescent="0.25">
      <c r="A50" s="1"/>
      <c r="B50" s="147"/>
      <c r="C50" s="147"/>
      <c r="D50" s="147"/>
      <c r="E50" s="146"/>
      <c r="F50" s="146"/>
    </row>
    <row r="51" spans="1:6" x14ac:dyDescent="0.25">
      <c r="A51" s="1"/>
      <c r="B51" s="147"/>
      <c r="C51" s="147"/>
      <c r="D51" s="147"/>
      <c r="E51" s="146"/>
      <c r="F51" s="146"/>
    </row>
    <row r="52" spans="1:6" x14ac:dyDescent="0.25">
      <c r="A52" s="1"/>
      <c r="B52" s="147"/>
      <c r="C52" s="147"/>
      <c r="D52" s="147"/>
      <c r="E52" s="146"/>
      <c r="F52" s="146"/>
    </row>
    <row r="53" spans="1:6" x14ac:dyDescent="0.25">
      <c r="A53" s="1"/>
      <c r="B53" s="147"/>
      <c r="C53" s="147"/>
      <c r="D53" s="147"/>
      <c r="E53" s="146"/>
      <c r="F53" s="146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workbookViewId="0">
      <pane ySplit="8" topLeftCell="A42" activePane="bottomLeft" state="frozen"/>
      <selection pane="bottomLeft" activeCell="G11" sqref="G11:G65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21</v>
      </c>
      <c r="C1" s="3"/>
      <c r="D1" s="3"/>
      <c r="E1" s="5" t="s">
        <v>19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25</v>
      </c>
      <c r="C2" s="3"/>
      <c r="D2" s="3"/>
      <c r="E2" s="5" t="s">
        <v>17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24</v>
      </c>
      <c r="C3" s="3"/>
      <c r="D3" s="3"/>
      <c r="E3" s="5" t="s">
        <v>192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122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2" t="s">
        <v>70</v>
      </c>
      <c r="B8" s="162" t="s">
        <v>71</v>
      </c>
      <c r="C8" s="162" t="s">
        <v>72</v>
      </c>
      <c r="D8" s="162" t="s">
        <v>73</v>
      </c>
      <c r="E8" s="162" t="s">
        <v>74</v>
      </c>
      <c r="F8" s="162" t="s">
        <v>75</v>
      </c>
      <c r="G8" s="162" t="s">
        <v>76</v>
      </c>
      <c r="H8" s="162" t="s">
        <v>53</v>
      </c>
      <c r="I8" s="162" t="s">
        <v>77</v>
      </c>
      <c r="J8" s="162"/>
      <c r="K8" s="162"/>
      <c r="L8" s="162"/>
      <c r="M8" s="162"/>
      <c r="N8" s="162"/>
      <c r="O8" s="162"/>
      <c r="P8" s="162" t="s">
        <v>78</v>
      </c>
      <c r="Q8" s="159"/>
      <c r="R8" s="159"/>
      <c r="S8" s="162" t="s">
        <v>79</v>
      </c>
      <c r="T8" s="160"/>
      <c r="U8" s="160"/>
      <c r="V8" s="160"/>
      <c r="W8" s="160"/>
      <c r="X8" s="160"/>
      <c r="Y8" s="160"/>
      <c r="Z8" s="160"/>
    </row>
    <row r="9" spans="1:26" x14ac:dyDescent="0.25">
      <c r="A9" s="148"/>
      <c r="B9" s="148"/>
      <c r="C9" s="163"/>
      <c r="D9" s="152" t="s">
        <v>62</v>
      </c>
      <c r="E9" s="148"/>
      <c r="F9" s="164"/>
      <c r="G9" s="149"/>
      <c r="H9" s="149"/>
      <c r="I9" s="149"/>
      <c r="J9" s="148"/>
      <c r="K9" s="148"/>
      <c r="L9" s="148"/>
      <c r="M9" s="148"/>
      <c r="N9" s="148"/>
      <c r="O9" s="148"/>
      <c r="P9" s="148"/>
      <c r="Q9" s="151"/>
      <c r="R9" s="151"/>
      <c r="S9" s="148"/>
      <c r="T9" s="151"/>
      <c r="U9" s="151"/>
      <c r="V9" s="151"/>
      <c r="W9" s="151"/>
      <c r="X9" s="151"/>
      <c r="Y9" s="151"/>
      <c r="Z9" s="151"/>
    </row>
    <row r="10" spans="1:26" x14ac:dyDescent="0.25">
      <c r="A10" s="154"/>
      <c r="B10" s="154"/>
      <c r="C10" s="154"/>
      <c r="D10" s="154" t="s">
        <v>63</v>
      </c>
      <c r="E10" s="154"/>
      <c r="F10" s="165"/>
      <c r="G10" s="155"/>
      <c r="H10" s="155"/>
      <c r="I10" s="155"/>
      <c r="J10" s="154"/>
      <c r="K10" s="154"/>
      <c r="L10" s="154"/>
      <c r="M10" s="154"/>
      <c r="N10" s="154"/>
      <c r="O10" s="154"/>
      <c r="P10" s="154"/>
      <c r="Q10" s="151"/>
      <c r="R10" s="151"/>
      <c r="S10" s="154"/>
      <c r="T10" s="151"/>
      <c r="U10" s="151"/>
      <c r="V10" s="151"/>
      <c r="W10" s="151"/>
      <c r="X10" s="151"/>
      <c r="Y10" s="151"/>
      <c r="Z10" s="151"/>
    </row>
    <row r="11" spans="1:26" ht="24.95" customHeight="1" x14ac:dyDescent="0.25">
      <c r="A11" s="169"/>
      <c r="B11" s="166" t="s">
        <v>80</v>
      </c>
      <c r="C11" s="170" t="s">
        <v>127</v>
      </c>
      <c r="D11" s="166" t="s">
        <v>128</v>
      </c>
      <c r="E11" s="166" t="s">
        <v>83</v>
      </c>
      <c r="F11" s="167">
        <v>14.609</v>
      </c>
      <c r="G11" s="168"/>
      <c r="H11" s="168"/>
      <c r="I11" s="168">
        <f t="shared" ref="I11:I16" si="0">ROUND(F11*(G11+H11),2)</f>
        <v>0</v>
      </c>
      <c r="J11" s="166">
        <f t="shared" ref="J11:J16" si="1">ROUND(F11*(N11),2)</f>
        <v>356.17</v>
      </c>
      <c r="K11" s="1">
        <f t="shared" ref="K11:K16" si="2">ROUND(F11*(O11),2)</f>
        <v>0</v>
      </c>
      <c r="L11" s="1">
        <f t="shared" ref="L11:L16" si="3">ROUND(F11*(G11),2)</f>
        <v>0</v>
      </c>
      <c r="M11" s="1"/>
      <c r="N11" s="1">
        <v>24.38</v>
      </c>
      <c r="O11" s="1"/>
      <c r="P11" s="165"/>
      <c r="Q11" s="171"/>
      <c r="R11" s="171"/>
      <c r="S11" s="165"/>
      <c r="Z11">
        <v>0</v>
      </c>
    </row>
    <row r="12" spans="1:26" ht="35.1" customHeight="1" x14ac:dyDescent="0.25">
      <c r="A12" s="169"/>
      <c r="B12" s="166" t="s">
        <v>80</v>
      </c>
      <c r="C12" s="170" t="s">
        <v>84</v>
      </c>
      <c r="D12" s="166" t="s">
        <v>85</v>
      </c>
      <c r="E12" s="166" t="s">
        <v>83</v>
      </c>
      <c r="F12" s="167">
        <v>7.3049999999999997</v>
      </c>
      <c r="G12" s="168"/>
      <c r="H12" s="168"/>
      <c r="I12" s="168">
        <f t="shared" si="0"/>
        <v>0</v>
      </c>
      <c r="J12" s="166">
        <f t="shared" si="1"/>
        <v>50.33</v>
      </c>
      <c r="K12" s="1">
        <f t="shared" si="2"/>
        <v>0</v>
      </c>
      <c r="L12" s="1">
        <f t="shared" si="3"/>
        <v>0</v>
      </c>
      <c r="M12" s="1"/>
      <c r="N12" s="1">
        <v>6.89</v>
      </c>
      <c r="O12" s="1"/>
      <c r="P12" s="165"/>
      <c r="Q12" s="171"/>
      <c r="R12" s="171"/>
      <c r="S12" s="165"/>
      <c r="Z12">
        <v>0</v>
      </c>
    </row>
    <row r="13" spans="1:26" ht="24.95" customHeight="1" x14ac:dyDescent="0.25">
      <c r="A13" s="169"/>
      <c r="B13" s="166" t="s">
        <v>80</v>
      </c>
      <c r="C13" s="170" t="s">
        <v>86</v>
      </c>
      <c r="D13" s="166" t="s">
        <v>87</v>
      </c>
      <c r="E13" s="166" t="s">
        <v>83</v>
      </c>
      <c r="F13" s="167">
        <v>14.609</v>
      </c>
      <c r="G13" s="168"/>
      <c r="H13" s="168"/>
      <c r="I13" s="168">
        <f t="shared" si="0"/>
        <v>0</v>
      </c>
      <c r="J13" s="166">
        <f t="shared" si="1"/>
        <v>28.2</v>
      </c>
      <c r="K13" s="1">
        <f t="shared" si="2"/>
        <v>0</v>
      </c>
      <c r="L13" s="1">
        <f t="shared" si="3"/>
        <v>0</v>
      </c>
      <c r="M13" s="1"/>
      <c r="N13" s="1">
        <v>1.9300000000000002</v>
      </c>
      <c r="O13" s="1"/>
      <c r="P13" s="165"/>
      <c r="Q13" s="171"/>
      <c r="R13" s="171"/>
      <c r="S13" s="165"/>
      <c r="Z13">
        <v>0</v>
      </c>
    </row>
    <row r="14" spans="1:26" ht="24.95" customHeight="1" x14ac:dyDescent="0.25">
      <c r="A14" s="169"/>
      <c r="B14" s="166" t="s">
        <v>80</v>
      </c>
      <c r="C14" s="170" t="s">
        <v>129</v>
      </c>
      <c r="D14" s="166" t="s">
        <v>130</v>
      </c>
      <c r="E14" s="166" t="s">
        <v>83</v>
      </c>
      <c r="F14" s="167">
        <v>14.609</v>
      </c>
      <c r="G14" s="168"/>
      <c r="H14" s="168"/>
      <c r="I14" s="168">
        <f t="shared" si="0"/>
        <v>0</v>
      </c>
      <c r="J14" s="166">
        <f t="shared" si="1"/>
        <v>69.25</v>
      </c>
      <c r="K14" s="1">
        <f t="shared" si="2"/>
        <v>0</v>
      </c>
      <c r="L14" s="1">
        <f t="shared" si="3"/>
        <v>0</v>
      </c>
      <c r="M14" s="1"/>
      <c r="N14" s="1">
        <v>4.74</v>
      </c>
      <c r="O14" s="1"/>
      <c r="P14" s="165"/>
      <c r="Q14" s="171"/>
      <c r="R14" s="171"/>
      <c r="S14" s="165"/>
      <c r="Z14">
        <v>0</v>
      </c>
    </row>
    <row r="15" spans="1:26" ht="35.1" customHeight="1" x14ac:dyDescent="0.25">
      <c r="A15" s="169"/>
      <c r="B15" s="166" t="s">
        <v>80</v>
      </c>
      <c r="C15" s="170" t="s">
        <v>131</v>
      </c>
      <c r="D15" s="166" t="s">
        <v>132</v>
      </c>
      <c r="E15" s="166" t="s">
        <v>83</v>
      </c>
      <c r="F15" s="167">
        <v>292.18</v>
      </c>
      <c r="G15" s="168"/>
      <c r="H15" s="168"/>
      <c r="I15" s="168">
        <f t="shared" si="0"/>
        <v>0</v>
      </c>
      <c r="J15" s="166">
        <f t="shared" si="1"/>
        <v>137.32</v>
      </c>
      <c r="K15" s="1">
        <f t="shared" si="2"/>
        <v>0</v>
      </c>
      <c r="L15" s="1">
        <f t="shared" si="3"/>
        <v>0</v>
      </c>
      <c r="M15" s="1"/>
      <c r="N15" s="1">
        <v>0.47</v>
      </c>
      <c r="O15" s="1"/>
      <c r="P15" s="165"/>
      <c r="Q15" s="171"/>
      <c r="R15" s="171"/>
      <c r="S15" s="165"/>
      <c r="Z15">
        <v>0</v>
      </c>
    </row>
    <row r="16" spans="1:26" ht="24.95" customHeight="1" x14ac:dyDescent="0.25">
      <c r="A16" s="169"/>
      <c r="B16" s="166" t="s">
        <v>80</v>
      </c>
      <c r="C16" s="170" t="s">
        <v>88</v>
      </c>
      <c r="D16" s="166" t="s">
        <v>89</v>
      </c>
      <c r="E16" s="166" t="s">
        <v>83</v>
      </c>
      <c r="F16" s="167">
        <v>14.609</v>
      </c>
      <c r="G16" s="168"/>
      <c r="H16" s="168"/>
      <c r="I16" s="168">
        <f t="shared" si="0"/>
        <v>0</v>
      </c>
      <c r="J16" s="166">
        <f t="shared" si="1"/>
        <v>12.86</v>
      </c>
      <c r="K16" s="1">
        <f t="shared" si="2"/>
        <v>0</v>
      </c>
      <c r="L16" s="1">
        <f t="shared" si="3"/>
        <v>0</v>
      </c>
      <c r="M16" s="1"/>
      <c r="N16" s="1">
        <v>0.88</v>
      </c>
      <c r="O16" s="1"/>
      <c r="P16" s="165"/>
      <c r="Q16" s="171"/>
      <c r="R16" s="171"/>
      <c r="S16" s="165"/>
      <c r="Z16">
        <v>0</v>
      </c>
    </row>
    <row r="17" spans="1:26" x14ac:dyDescent="0.25">
      <c r="A17" s="154"/>
      <c r="B17" s="154"/>
      <c r="C17" s="154"/>
      <c r="D17" s="154" t="s">
        <v>63</v>
      </c>
      <c r="E17" s="154"/>
      <c r="F17" s="165"/>
      <c r="G17" s="157"/>
      <c r="H17" s="157">
        <f>ROUND((SUM(M10:M16))/1,2)</f>
        <v>0</v>
      </c>
      <c r="I17" s="157">
        <f>ROUND((SUM(I10:I16))/1,2)</f>
        <v>0</v>
      </c>
      <c r="J17" s="154"/>
      <c r="K17" s="154"/>
      <c r="L17" s="154">
        <f>ROUND((SUM(L10:L16))/1,2)</f>
        <v>0</v>
      </c>
      <c r="M17" s="154">
        <f>ROUND((SUM(M10:M16))/1,2)</f>
        <v>0</v>
      </c>
      <c r="N17" s="154"/>
      <c r="O17" s="154"/>
      <c r="P17" s="172">
        <f>ROUND((SUM(P10:P16))/1,2)</f>
        <v>0</v>
      </c>
      <c r="Q17" s="151"/>
      <c r="R17" s="151"/>
      <c r="S17" s="172">
        <f>ROUND((SUM(S10:S16))/1,2)</f>
        <v>0</v>
      </c>
      <c r="T17" s="151"/>
      <c r="U17" s="151"/>
      <c r="V17" s="151"/>
      <c r="W17" s="151"/>
      <c r="X17" s="151"/>
      <c r="Y17" s="151"/>
      <c r="Z17" s="151"/>
    </row>
    <row r="18" spans="1:26" x14ac:dyDescent="0.25">
      <c r="A18" s="1"/>
      <c r="B18" s="1"/>
      <c r="C18" s="1"/>
      <c r="D18" s="1"/>
      <c r="E18" s="1"/>
      <c r="F18" s="161"/>
      <c r="G18" s="147"/>
      <c r="H18" s="147"/>
      <c r="I18" s="147"/>
      <c r="J18" s="1"/>
      <c r="K18" s="1"/>
      <c r="L18" s="1"/>
      <c r="M18" s="1"/>
      <c r="N18" s="1"/>
      <c r="O18" s="1"/>
      <c r="P18" s="1"/>
      <c r="S18" s="1"/>
    </row>
    <row r="19" spans="1:26" x14ac:dyDescent="0.25">
      <c r="A19" s="154"/>
      <c r="B19" s="154"/>
      <c r="C19" s="154"/>
      <c r="D19" s="154" t="s">
        <v>64</v>
      </c>
      <c r="E19" s="154"/>
      <c r="F19" s="165"/>
      <c r="G19" s="155"/>
      <c r="H19" s="155"/>
      <c r="I19" s="155"/>
      <c r="J19" s="154"/>
      <c r="K19" s="154"/>
      <c r="L19" s="154"/>
      <c r="M19" s="154"/>
      <c r="N19" s="154"/>
      <c r="O19" s="154"/>
      <c r="P19" s="154"/>
      <c r="Q19" s="151"/>
      <c r="R19" s="151"/>
      <c r="S19" s="154"/>
      <c r="T19" s="151"/>
      <c r="U19" s="151"/>
      <c r="V19" s="151"/>
      <c r="W19" s="151"/>
      <c r="X19" s="151"/>
      <c r="Y19" s="151"/>
      <c r="Z19" s="151"/>
    </row>
    <row r="20" spans="1:26" ht="24.95" customHeight="1" x14ac:dyDescent="0.25">
      <c r="A20" s="169"/>
      <c r="B20" s="166" t="s">
        <v>133</v>
      </c>
      <c r="C20" s="170" t="s">
        <v>134</v>
      </c>
      <c r="D20" s="166" t="s">
        <v>135</v>
      </c>
      <c r="E20" s="166" t="s">
        <v>83</v>
      </c>
      <c r="F20" s="167">
        <v>2.4350000000000001</v>
      </c>
      <c r="G20" s="168"/>
      <c r="H20" s="168"/>
      <c r="I20" s="168">
        <f>ROUND(F20*(G20+H20),2)</f>
        <v>0</v>
      </c>
      <c r="J20" s="166">
        <f>ROUND(F20*(N20),2)</f>
        <v>104.44</v>
      </c>
      <c r="K20" s="1">
        <f>ROUND(F20*(O20),2)</f>
        <v>0</v>
      </c>
      <c r="L20" s="1">
        <f>ROUND(F20*(G20),2)</f>
        <v>0</v>
      </c>
      <c r="M20" s="1"/>
      <c r="N20" s="1">
        <v>42.89</v>
      </c>
      <c r="O20" s="1"/>
      <c r="P20" s="165"/>
      <c r="Q20" s="171"/>
      <c r="R20" s="171"/>
      <c r="S20" s="165"/>
      <c r="Z20">
        <v>0</v>
      </c>
    </row>
    <row r="21" spans="1:26" ht="24.95" customHeight="1" x14ac:dyDescent="0.25">
      <c r="A21" s="169"/>
      <c r="B21" s="166" t="s">
        <v>90</v>
      </c>
      <c r="C21" s="170" t="s">
        <v>136</v>
      </c>
      <c r="D21" s="166" t="s">
        <v>137</v>
      </c>
      <c r="E21" s="166" t="s">
        <v>83</v>
      </c>
      <c r="F21" s="167">
        <v>12.173999999999999</v>
      </c>
      <c r="G21" s="168"/>
      <c r="H21" s="168"/>
      <c r="I21" s="168">
        <f>ROUND(F21*(G21+H21),2)</f>
        <v>0</v>
      </c>
      <c r="J21" s="166">
        <f>ROUND(F21*(N21),2)</f>
        <v>1123.29</v>
      </c>
      <c r="K21" s="1">
        <f>ROUND(F21*(O21),2)</f>
        <v>0</v>
      </c>
      <c r="L21" s="1">
        <f>ROUND(F21*(G21),2)</f>
        <v>0</v>
      </c>
      <c r="M21" s="1"/>
      <c r="N21" s="1">
        <v>92.27</v>
      </c>
      <c r="O21" s="1"/>
      <c r="P21" s="165"/>
      <c r="Q21" s="171"/>
      <c r="R21" s="171"/>
      <c r="S21" s="165"/>
      <c r="Z21">
        <v>0</v>
      </c>
    </row>
    <row r="22" spans="1:26" ht="24.95" customHeight="1" x14ac:dyDescent="0.25">
      <c r="A22" s="169"/>
      <c r="B22" s="166" t="s">
        <v>90</v>
      </c>
      <c r="C22" s="170" t="s">
        <v>138</v>
      </c>
      <c r="D22" s="166" t="s">
        <v>139</v>
      </c>
      <c r="E22" s="166" t="s">
        <v>121</v>
      </c>
      <c r="F22" s="167">
        <v>0.63100000000000001</v>
      </c>
      <c r="G22" s="168"/>
      <c r="H22" s="168"/>
      <c r="I22" s="168">
        <f>ROUND(F22*(G22+H22),2)</f>
        <v>0</v>
      </c>
      <c r="J22" s="166">
        <f>ROUND(F22*(N22),2)</f>
        <v>786.1</v>
      </c>
      <c r="K22" s="1">
        <f>ROUND(F22*(O22),2)</f>
        <v>0</v>
      </c>
      <c r="L22" s="1">
        <f>ROUND(F22*(G22),2)</f>
        <v>0</v>
      </c>
      <c r="M22" s="1"/>
      <c r="N22" s="1">
        <v>1245.8</v>
      </c>
      <c r="O22" s="1"/>
      <c r="P22" s="165"/>
      <c r="Q22" s="171"/>
      <c r="R22" s="171"/>
      <c r="S22" s="165"/>
      <c r="Z22">
        <v>0</v>
      </c>
    </row>
    <row r="23" spans="1:26" x14ac:dyDescent="0.25">
      <c r="A23" s="154"/>
      <c r="B23" s="154"/>
      <c r="C23" s="154"/>
      <c r="D23" s="154" t="s">
        <v>64</v>
      </c>
      <c r="E23" s="154"/>
      <c r="F23" s="165"/>
      <c r="G23" s="157"/>
      <c r="H23" s="157">
        <f>ROUND((SUM(M19:M22))/1,2)</f>
        <v>0</v>
      </c>
      <c r="I23" s="157">
        <f>ROUND((SUM(I19:I22))/1,2)</f>
        <v>0</v>
      </c>
      <c r="J23" s="154"/>
      <c r="K23" s="154"/>
      <c r="L23" s="154">
        <f>ROUND((SUM(L19:L22))/1,2)</f>
        <v>0</v>
      </c>
      <c r="M23" s="154">
        <f>ROUND((SUM(M19:M22))/1,2)</f>
        <v>0</v>
      </c>
      <c r="N23" s="154"/>
      <c r="O23" s="154"/>
      <c r="P23" s="172">
        <f>ROUND((SUM(P19:P22))/1,2)</f>
        <v>0</v>
      </c>
      <c r="Q23" s="151"/>
      <c r="R23" s="151"/>
      <c r="S23" s="172">
        <f>ROUND((SUM(S19:S22))/1,2)</f>
        <v>0</v>
      </c>
      <c r="T23" s="151"/>
      <c r="U23" s="151"/>
      <c r="V23" s="151"/>
      <c r="W23" s="151"/>
      <c r="X23" s="151"/>
      <c r="Y23" s="151"/>
      <c r="Z23" s="151"/>
    </row>
    <row r="24" spans="1:26" x14ac:dyDescent="0.25">
      <c r="A24" s="1"/>
      <c r="B24" s="1"/>
      <c r="C24" s="1"/>
      <c r="D24" s="1"/>
      <c r="E24" s="1"/>
      <c r="F24" s="161"/>
      <c r="G24" s="147"/>
      <c r="H24" s="147"/>
      <c r="I24" s="147"/>
      <c r="J24" s="1"/>
      <c r="K24" s="1"/>
      <c r="L24" s="1"/>
      <c r="M24" s="1"/>
      <c r="N24" s="1"/>
      <c r="O24" s="1"/>
      <c r="P24" s="1"/>
      <c r="S24" s="1"/>
    </row>
    <row r="25" spans="1:26" x14ac:dyDescent="0.25">
      <c r="A25" s="154"/>
      <c r="B25" s="154"/>
      <c r="C25" s="154"/>
      <c r="D25" s="154" t="s">
        <v>123</v>
      </c>
      <c r="E25" s="154"/>
      <c r="F25" s="165"/>
      <c r="G25" s="155"/>
      <c r="H25" s="155"/>
      <c r="I25" s="155"/>
      <c r="J25" s="154"/>
      <c r="K25" s="154"/>
      <c r="L25" s="154"/>
      <c r="M25" s="154"/>
      <c r="N25" s="154"/>
      <c r="O25" s="154"/>
      <c r="P25" s="154"/>
      <c r="Q25" s="151"/>
      <c r="R25" s="151"/>
      <c r="S25" s="154"/>
      <c r="T25" s="151"/>
      <c r="U25" s="151"/>
      <c r="V25" s="151"/>
      <c r="W25" s="151"/>
      <c r="X25" s="151"/>
      <c r="Y25" s="151"/>
      <c r="Z25" s="151"/>
    </row>
    <row r="26" spans="1:26" ht="24.95" customHeight="1" x14ac:dyDescent="0.25">
      <c r="A26" s="169"/>
      <c r="B26" s="166" t="s">
        <v>90</v>
      </c>
      <c r="C26" s="170" t="s">
        <v>140</v>
      </c>
      <c r="D26" s="166" t="s">
        <v>141</v>
      </c>
      <c r="E26" s="166" t="s">
        <v>83</v>
      </c>
      <c r="F26" s="167">
        <v>6.1420000000000003</v>
      </c>
      <c r="G26" s="168"/>
      <c r="H26" s="168"/>
      <c r="I26" s="168">
        <f>ROUND(F26*(G26+H26),2)</f>
        <v>0</v>
      </c>
      <c r="J26" s="166">
        <f>ROUND(F26*(N26),2)</f>
        <v>941.26</v>
      </c>
      <c r="K26" s="1">
        <f>ROUND(F26*(O26),2)</f>
        <v>0</v>
      </c>
      <c r="L26" s="1">
        <f>ROUND(F26*(G26),2)</f>
        <v>0</v>
      </c>
      <c r="M26" s="1"/>
      <c r="N26" s="1">
        <v>153.25</v>
      </c>
      <c r="O26" s="1"/>
      <c r="P26" s="165"/>
      <c r="Q26" s="171"/>
      <c r="R26" s="171"/>
      <c r="S26" s="165"/>
      <c r="Z26">
        <v>0</v>
      </c>
    </row>
    <row r="27" spans="1:26" ht="24.95" customHeight="1" x14ac:dyDescent="0.25">
      <c r="A27" s="169"/>
      <c r="B27" s="166" t="s">
        <v>142</v>
      </c>
      <c r="C27" s="170" t="s">
        <v>143</v>
      </c>
      <c r="D27" s="166" t="s">
        <v>144</v>
      </c>
      <c r="E27" s="166" t="s">
        <v>110</v>
      </c>
      <c r="F27" s="167">
        <v>30.274999999999999</v>
      </c>
      <c r="G27" s="168"/>
      <c r="H27" s="168"/>
      <c r="I27" s="168">
        <f>ROUND(F27*(G27+H27),2)</f>
        <v>0</v>
      </c>
      <c r="J27" s="166">
        <f>ROUND(F27*(N27),2)</f>
        <v>184.37</v>
      </c>
      <c r="K27" s="1">
        <f>ROUND(F27*(O27),2)</f>
        <v>0</v>
      </c>
      <c r="L27" s="1">
        <f>ROUND(F27*(G27),2)</f>
        <v>0</v>
      </c>
      <c r="M27" s="1"/>
      <c r="N27" s="1">
        <v>6.09</v>
      </c>
      <c r="O27" s="1"/>
      <c r="P27" s="165"/>
      <c r="Q27" s="171"/>
      <c r="R27" s="171"/>
      <c r="S27" s="165"/>
      <c r="Z27">
        <v>0</v>
      </c>
    </row>
    <row r="28" spans="1:26" ht="24.95" customHeight="1" x14ac:dyDescent="0.25">
      <c r="A28" s="169"/>
      <c r="B28" s="166" t="s">
        <v>105</v>
      </c>
      <c r="C28" s="170" t="s">
        <v>145</v>
      </c>
      <c r="D28" s="166" t="s">
        <v>146</v>
      </c>
      <c r="E28" s="166" t="s">
        <v>118</v>
      </c>
      <c r="F28" s="167">
        <v>31.789000000000001</v>
      </c>
      <c r="G28" s="168"/>
      <c r="H28" s="168"/>
      <c r="I28" s="168">
        <f>ROUND(F28*(G28+H28),2)</f>
        <v>0</v>
      </c>
      <c r="J28" s="166">
        <f>ROUND(F28*(N28),2)</f>
        <v>301.04000000000002</v>
      </c>
      <c r="K28" s="1">
        <f>ROUND(F28*(O28),2)</f>
        <v>0</v>
      </c>
      <c r="L28" s="1"/>
      <c r="M28" s="1">
        <f>ROUND(F28*(H28),2)</f>
        <v>0</v>
      </c>
      <c r="N28" s="1">
        <v>9.4700000000000006</v>
      </c>
      <c r="O28" s="1"/>
      <c r="P28" s="165"/>
      <c r="Q28" s="171"/>
      <c r="R28" s="171"/>
      <c r="S28" s="165"/>
      <c r="Z28">
        <v>0</v>
      </c>
    </row>
    <row r="29" spans="1:26" x14ac:dyDescent="0.25">
      <c r="A29" s="154"/>
      <c r="B29" s="154"/>
      <c r="C29" s="154"/>
      <c r="D29" s="154" t="s">
        <v>123</v>
      </c>
      <c r="E29" s="154"/>
      <c r="F29" s="165"/>
      <c r="G29" s="157"/>
      <c r="H29" s="157">
        <f>ROUND((SUM(M25:M28))/1,2)</f>
        <v>0</v>
      </c>
      <c r="I29" s="157">
        <f>ROUND((SUM(I25:I28))/1,2)</f>
        <v>0</v>
      </c>
      <c r="J29" s="154"/>
      <c r="K29" s="154"/>
      <c r="L29" s="154">
        <f>ROUND((SUM(L25:L28))/1,2)</f>
        <v>0</v>
      </c>
      <c r="M29" s="154">
        <f>ROUND((SUM(M25:M28))/1,2)</f>
        <v>0</v>
      </c>
      <c r="N29" s="154"/>
      <c r="O29" s="154"/>
      <c r="P29" s="172">
        <f>ROUND((SUM(P25:P28))/1,2)</f>
        <v>0</v>
      </c>
      <c r="Q29" s="151"/>
      <c r="R29" s="151"/>
      <c r="S29" s="172">
        <f>ROUND((SUM(S25:S28))/1,2)</f>
        <v>0</v>
      </c>
      <c r="T29" s="151"/>
      <c r="U29" s="151"/>
      <c r="V29" s="151"/>
      <c r="W29" s="151"/>
      <c r="X29" s="151"/>
      <c r="Y29" s="151"/>
      <c r="Z29" s="151"/>
    </row>
    <row r="30" spans="1:26" x14ac:dyDescent="0.25">
      <c r="A30" s="1"/>
      <c r="B30" s="1"/>
      <c r="C30" s="1"/>
      <c r="D30" s="1"/>
      <c r="E30" s="1"/>
      <c r="F30" s="161"/>
      <c r="G30" s="147"/>
      <c r="H30" s="147"/>
      <c r="I30" s="147"/>
      <c r="J30" s="1"/>
      <c r="K30" s="1"/>
      <c r="L30" s="1"/>
      <c r="M30" s="1"/>
      <c r="N30" s="1"/>
      <c r="O30" s="1"/>
      <c r="P30" s="1"/>
      <c r="S30" s="1"/>
    </row>
    <row r="31" spans="1:26" x14ac:dyDescent="0.25">
      <c r="A31" s="154"/>
      <c r="B31" s="154"/>
      <c r="C31" s="154"/>
      <c r="D31" s="154" t="s">
        <v>66</v>
      </c>
      <c r="E31" s="154"/>
      <c r="F31" s="165"/>
      <c r="G31" s="155"/>
      <c r="H31" s="155"/>
      <c r="I31" s="155"/>
      <c r="J31" s="154"/>
      <c r="K31" s="154"/>
      <c r="L31" s="154"/>
      <c r="M31" s="154"/>
      <c r="N31" s="154"/>
      <c r="O31" s="154"/>
      <c r="P31" s="154"/>
      <c r="Q31" s="151"/>
      <c r="R31" s="151"/>
      <c r="S31" s="154"/>
      <c r="T31" s="151"/>
      <c r="U31" s="151"/>
      <c r="V31" s="151"/>
      <c r="W31" s="151"/>
      <c r="X31" s="151"/>
      <c r="Y31" s="151"/>
      <c r="Z31" s="151"/>
    </row>
    <row r="32" spans="1:26" ht="24.95" customHeight="1" x14ac:dyDescent="0.25">
      <c r="A32" s="169"/>
      <c r="B32" s="166" t="s">
        <v>93</v>
      </c>
      <c r="C32" s="170" t="s">
        <v>97</v>
      </c>
      <c r="D32" s="166" t="s">
        <v>98</v>
      </c>
      <c r="E32" s="166" t="s">
        <v>96</v>
      </c>
      <c r="F32" s="167">
        <v>162</v>
      </c>
      <c r="G32" s="168"/>
      <c r="H32" s="168"/>
      <c r="I32" s="168">
        <f t="shared" ref="I32:I37" si="4">ROUND(F32*(G32+H32),2)</f>
        <v>0</v>
      </c>
      <c r="J32" s="166">
        <f t="shared" ref="J32:J37" si="5">ROUND(F32*(N32),2)</f>
        <v>210.6</v>
      </c>
      <c r="K32" s="1">
        <f t="shared" ref="K32:K37" si="6">ROUND(F32*(O32),2)</f>
        <v>0</v>
      </c>
      <c r="L32" s="1">
        <f>ROUND(F32*(G32),2)</f>
        <v>0</v>
      </c>
      <c r="M32" s="1"/>
      <c r="N32" s="1">
        <v>1.3</v>
      </c>
      <c r="O32" s="1"/>
      <c r="P32" s="165"/>
      <c r="Q32" s="171"/>
      <c r="R32" s="171"/>
      <c r="S32" s="165"/>
      <c r="Z32">
        <v>0</v>
      </c>
    </row>
    <row r="33" spans="1:26" ht="24.95" customHeight="1" x14ac:dyDescent="0.25">
      <c r="A33" s="169"/>
      <c r="B33" s="166" t="s">
        <v>93</v>
      </c>
      <c r="C33" s="170" t="s">
        <v>99</v>
      </c>
      <c r="D33" s="166" t="s">
        <v>100</v>
      </c>
      <c r="E33" s="166" t="s">
        <v>96</v>
      </c>
      <c r="F33" s="167">
        <v>162</v>
      </c>
      <c r="G33" s="168"/>
      <c r="H33" s="168"/>
      <c r="I33" s="168">
        <f t="shared" si="4"/>
        <v>0</v>
      </c>
      <c r="J33" s="166">
        <f t="shared" si="5"/>
        <v>716.04</v>
      </c>
      <c r="K33" s="1">
        <f t="shared" si="6"/>
        <v>0</v>
      </c>
      <c r="L33" s="1">
        <f>ROUND(F33*(G33),2)</f>
        <v>0</v>
      </c>
      <c r="M33" s="1"/>
      <c r="N33" s="1">
        <v>4.42</v>
      </c>
      <c r="O33" s="1"/>
      <c r="P33" s="165"/>
      <c r="Q33" s="171"/>
      <c r="R33" s="171"/>
      <c r="S33" s="165"/>
      <c r="Z33">
        <v>0</v>
      </c>
    </row>
    <row r="34" spans="1:26" ht="24.95" customHeight="1" x14ac:dyDescent="0.25">
      <c r="A34" s="169"/>
      <c r="B34" s="166">
        <v>221</v>
      </c>
      <c r="C34" s="170" t="s">
        <v>147</v>
      </c>
      <c r="D34" s="166" t="s">
        <v>148</v>
      </c>
      <c r="E34" s="166" t="s">
        <v>96</v>
      </c>
      <c r="F34" s="167">
        <v>142.5</v>
      </c>
      <c r="G34" s="168"/>
      <c r="H34" s="168"/>
      <c r="I34" s="168">
        <f t="shared" si="4"/>
        <v>0</v>
      </c>
      <c r="J34" s="166">
        <f t="shared" si="5"/>
        <v>386.18</v>
      </c>
      <c r="K34" s="1">
        <f t="shared" si="6"/>
        <v>0</v>
      </c>
      <c r="L34" s="1">
        <f>ROUND(F34*(G34),2)</f>
        <v>0</v>
      </c>
      <c r="M34" s="1"/>
      <c r="N34" s="1">
        <v>2.71</v>
      </c>
      <c r="O34" s="1"/>
      <c r="P34" s="165"/>
      <c r="Q34" s="171"/>
      <c r="R34" s="171"/>
      <c r="S34" s="165"/>
      <c r="Z34">
        <v>0</v>
      </c>
    </row>
    <row r="35" spans="1:26" ht="24.95" customHeight="1" x14ac:dyDescent="0.25">
      <c r="A35" s="169"/>
      <c r="B35" s="166" t="s">
        <v>149</v>
      </c>
      <c r="C35" s="170" t="s">
        <v>150</v>
      </c>
      <c r="D35" s="166" t="s">
        <v>151</v>
      </c>
      <c r="E35" s="166" t="s">
        <v>96</v>
      </c>
      <c r="F35" s="167">
        <v>156.75</v>
      </c>
      <c r="G35" s="168"/>
      <c r="H35" s="168"/>
      <c r="I35" s="168">
        <f t="shared" si="4"/>
        <v>0</v>
      </c>
      <c r="J35" s="166">
        <f t="shared" si="5"/>
        <v>296.26</v>
      </c>
      <c r="K35" s="1">
        <f t="shared" si="6"/>
        <v>0</v>
      </c>
      <c r="L35" s="1"/>
      <c r="M35" s="1">
        <f>ROUND(F35*(H35),2)</f>
        <v>0</v>
      </c>
      <c r="N35" s="1">
        <v>1.8900000000000001</v>
      </c>
      <c r="O35" s="1"/>
      <c r="P35" s="165"/>
      <c r="Q35" s="171"/>
      <c r="R35" s="171"/>
      <c r="S35" s="165"/>
      <c r="Z35">
        <v>0</v>
      </c>
    </row>
    <row r="36" spans="1:26" ht="24.95" customHeight="1" x14ac:dyDescent="0.25">
      <c r="A36" s="169"/>
      <c r="B36" s="166">
        <v>221</v>
      </c>
      <c r="C36" s="170" t="s">
        <v>152</v>
      </c>
      <c r="D36" s="166" t="s">
        <v>153</v>
      </c>
      <c r="E36" s="166" t="s">
        <v>96</v>
      </c>
      <c r="F36" s="167">
        <v>142.5</v>
      </c>
      <c r="G36" s="168"/>
      <c r="H36" s="168"/>
      <c r="I36" s="168">
        <f t="shared" si="4"/>
        <v>0</v>
      </c>
      <c r="J36" s="166">
        <f t="shared" si="5"/>
        <v>2687.55</v>
      </c>
      <c r="K36" s="1">
        <f t="shared" si="6"/>
        <v>0</v>
      </c>
      <c r="L36" s="1">
        <f>ROUND(F36*(G36),2)</f>
        <v>0</v>
      </c>
      <c r="M36" s="1"/>
      <c r="N36" s="1">
        <v>18.86</v>
      </c>
      <c r="O36" s="1"/>
      <c r="P36" s="165"/>
      <c r="Q36" s="171"/>
      <c r="R36" s="171"/>
      <c r="S36" s="165"/>
      <c r="Z36">
        <v>0</v>
      </c>
    </row>
    <row r="37" spans="1:26" ht="24.95" customHeight="1" x14ac:dyDescent="0.25">
      <c r="A37" s="169"/>
      <c r="B37" s="166" t="s">
        <v>93</v>
      </c>
      <c r="C37" s="170" t="s">
        <v>154</v>
      </c>
      <c r="D37" s="166" t="s">
        <v>155</v>
      </c>
      <c r="E37" s="166" t="s">
        <v>96</v>
      </c>
      <c r="F37" s="167">
        <v>142.5</v>
      </c>
      <c r="G37" s="168"/>
      <c r="H37" s="168"/>
      <c r="I37" s="168">
        <f t="shared" si="4"/>
        <v>0</v>
      </c>
      <c r="J37" s="166">
        <f t="shared" si="5"/>
        <v>237.98</v>
      </c>
      <c r="K37" s="1">
        <f t="shared" si="6"/>
        <v>0</v>
      </c>
      <c r="L37" s="1">
        <f>ROUND(F37*(G37),2)</f>
        <v>0</v>
      </c>
      <c r="M37" s="1"/>
      <c r="N37" s="1">
        <v>1.67</v>
      </c>
      <c r="O37" s="1"/>
      <c r="P37" s="165"/>
      <c r="Q37" s="171"/>
      <c r="R37" s="171"/>
      <c r="S37" s="165"/>
      <c r="Z37">
        <v>0</v>
      </c>
    </row>
    <row r="38" spans="1:26" x14ac:dyDescent="0.25">
      <c r="A38" s="154"/>
      <c r="B38" s="154"/>
      <c r="C38" s="154"/>
      <c r="D38" s="154" t="s">
        <v>66</v>
      </c>
      <c r="E38" s="154"/>
      <c r="F38" s="165"/>
      <c r="G38" s="157"/>
      <c r="H38" s="157">
        <f>ROUND((SUM(M31:M37))/1,2)</f>
        <v>0</v>
      </c>
      <c r="I38" s="157">
        <f>ROUND((SUM(I31:I37))/1,2)</f>
        <v>0</v>
      </c>
      <c r="J38" s="154"/>
      <c r="K38" s="154"/>
      <c r="L38" s="154">
        <f>ROUND((SUM(L31:L37))/1,2)</f>
        <v>0</v>
      </c>
      <c r="M38" s="154">
        <f>ROUND((SUM(M31:M37))/1,2)</f>
        <v>0</v>
      </c>
      <c r="N38" s="154"/>
      <c r="O38" s="154"/>
      <c r="P38" s="172">
        <f>ROUND((SUM(P31:P37))/1,2)</f>
        <v>0</v>
      </c>
      <c r="Q38" s="151"/>
      <c r="R38" s="151"/>
      <c r="S38" s="172">
        <f>ROUND((SUM(S31:S37))/1,2)</f>
        <v>0</v>
      </c>
      <c r="T38" s="151"/>
      <c r="U38" s="151"/>
      <c r="V38" s="151"/>
      <c r="W38" s="151"/>
      <c r="X38" s="151"/>
      <c r="Y38" s="151"/>
      <c r="Z38" s="151"/>
    </row>
    <row r="39" spans="1:26" x14ac:dyDescent="0.25">
      <c r="A39" s="1"/>
      <c r="B39" s="1"/>
      <c r="C39" s="1"/>
      <c r="D39" s="1"/>
      <c r="E39" s="1"/>
      <c r="F39" s="161"/>
      <c r="G39" s="147"/>
      <c r="H39" s="147"/>
      <c r="I39" s="147"/>
      <c r="J39" s="1"/>
      <c r="K39" s="1"/>
      <c r="L39" s="1"/>
      <c r="M39" s="1"/>
      <c r="N39" s="1"/>
      <c r="O39" s="1"/>
      <c r="P39" s="1"/>
      <c r="S39" s="1"/>
    </row>
    <row r="40" spans="1:26" x14ac:dyDescent="0.25">
      <c r="A40" s="154"/>
      <c r="B40" s="154"/>
      <c r="C40" s="154"/>
      <c r="D40" s="154" t="s">
        <v>68</v>
      </c>
      <c r="E40" s="154"/>
      <c r="F40" s="165"/>
      <c r="G40" s="155"/>
      <c r="H40" s="155"/>
      <c r="I40" s="155"/>
      <c r="J40" s="154"/>
      <c r="K40" s="154"/>
      <c r="L40" s="154"/>
      <c r="M40" s="154"/>
      <c r="N40" s="154"/>
      <c r="O40" s="154"/>
      <c r="P40" s="154"/>
      <c r="Q40" s="151"/>
      <c r="R40" s="151"/>
      <c r="S40" s="154"/>
      <c r="T40" s="151"/>
      <c r="U40" s="151"/>
      <c r="V40" s="151"/>
      <c r="W40" s="151"/>
      <c r="X40" s="151"/>
      <c r="Y40" s="151"/>
      <c r="Z40" s="151"/>
    </row>
    <row r="41" spans="1:26" ht="24.95" customHeight="1" x14ac:dyDescent="0.25">
      <c r="A41" s="169"/>
      <c r="B41" s="166" t="s">
        <v>93</v>
      </c>
      <c r="C41" s="170" t="s">
        <v>156</v>
      </c>
      <c r="D41" s="166" t="s">
        <v>157</v>
      </c>
      <c r="E41" s="166" t="s">
        <v>121</v>
      </c>
      <c r="F41" s="167">
        <v>295.024</v>
      </c>
      <c r="G41" s="168"/>
      <c r="H41" s="168"/>
      <c r="I41" s="168">
        <f>ROUND(F41*(G41+H41),2)</f>
        <v>0</v>
      </c>
      <c r="J41" s="166">
        <f>ROUND(F41*(N41),2)</f>
        <v>775.91</v>
      </c>
      <c r="K41" s="1">
        <f>ROUND(F41*(O41),2)</f>
        <v>0</v>
      </c>
      <c r="L41" s="1">
        <f>ROUND(F41*(G41),2)</f>
        <v>0</v>
      </c>
      <c r="M41" s="1"/>
      <c r="N41" s="1">
        <v>2.63</v>
      </c>
      <c r="O41" s="1"/>
      <c r="P41" s="165"/>
      <c r="Q41" s="171"/>
      <c r="R41" s="171"/>
      <c r="S41" s="165"/>
      <c r="Z41">
        <v>0</v>
      </c>
    </row>
    <row r="42" spans="1:26" x14ac:dyDescent="0.25">
      <c r="A42" s="154"/>
      <c r="B42" s="154"/>
      <c r="C42" s="154"/>
      <c r="D42" s="154" t="s">
        <v>68</v>
      </c>
      <c r="E42" s="154"/>
      <c r="F42" s="165"/>
      <c r="G42" s="157"/>
      <c r="H42" s="157">
        <f>ROUND((SUM(M40:M41))/1,2)</f>
        <v>0</v>
      </c>
      <c r="I42" s="157">
        <f>ROUND((SUM(I40:I41))/1,2)</f>
        <v>0</v>
      </c>
      <c r="J42" s="154"/>
      <c r="K42" s="154"/>
      <c r="L42" s="154">
        <f>ROUND((SUM(L40:L41))/1,2)</f>
        <v>0</v>
      </c>
      <c r="M42" s="154">
        <f>ROUND((SUM(M40:M41))/1,2)</f>
        <v>0</v>
      </c>
      <c r="N42" s="154"/>
      <c r="O42" s="154"/>
      <c r="P42" s="172">
        <f>ROUND((SUM(P40:P41))/1,2)</f>
        <v>0</v>
      </c>
      <c r="Q42" s="151"/>
      <c r="R42" s="151"/>
      <c r="S42" s="172">
        <f>ROUND((SUM(S40:S41))/1,2)</f>
        <v>0</v>
      </c>
      <c r="T42" s="151"/>
      <c r="U42" s="151"/>
      <c r="V42" s="151"/>
      <c r="W42" s="151"/>
      <c r="X42" s="151"/>
      <c r="Y42" s="151"/>
      <c r="Z42" s="151"/>
    </row>
    <row r="43" spans="1:26" x14ac:dyDescent="0.25">
      <c r="A43" s="1"/>
      <c r="B43" s="1"/>
      <c r="C43" s="1"/>
      <c r="D43" s="1"/>
      <c r="E43" s="1"/>
      <c r="F43" s="161"/>
      <c r="G43" s="147"/>
      <c r="H43" s="147"/>
      <c r="I43" s="147"/>
      <c r="J43" s="1"/>
      <c r="K43" s="1"/>
      <c r="L43" s="1"/>
      <c r="M43" s="1"/>
      <c r="N43" s="1"/>
      <c r="O43" s="1"/>
      <c r="P43" s="1"/>
      <c r="S43" s="1"/>
    </row>
    <row r="44" spans="1:26" x14ac:dyDescent="0.25">
      <c r="A44" s="154"/>
      <c r="B44" s="154"/>
      <c r="C44" s="154"/>
      <c r="D44" s="2" t="s">
        <v>62</v>
      </c>
      <c r="E44" s="154"/>
      <c r="F44" s="165"/>
      <c r="G44" s="157"/>
      <c r="H44" s="157">
        <f>ROUND((SUM(M9:M43))/2,2)</f>
        <v>0</v>
      </c>
      <c r="I44" s="157">
        <f>ROUND((SUM(I9:I43))/2,2)</f>
        <v>0</v>
      </c>
      <c r="J44" s="155"/>
      <c r="K44" s="154"/>
      <c r="L44" s="155">
        <f>ROUND((SUM(L9:L43))/2,2)</f>
        <v>0</v>
      </c>
      <c r="M44" s="155">
        <f>ROUND((SUM(M9:M43))/2,2)</f>
        <v>0</v>
      </c>
      <c r="N44" s="154"/>
      <c r="O44" s="154"/>
      <c r="P44" s="172">
        <f>ROUND((SUM(P9:P43))/2,2)</f>
        <v>0</v>
      </c>
      <c r="S44" s="172">
        <f>ROUND((SUM(S9:S43))/2,2)</f>
        <v>0</v>
      </c>
    </row>
    <row r="45" spans="1:26" x14ac:dyDescent="0.25">
      <c r="A45" s="1"/>
      <c r="B45" s="1"/>
      <c r="C45" s="1"/>
      <c r="D45" s="1"/>
      <c r="E45" s="1"/>
      <c r="F45" s="161"/>
      <c r="G45" s="147"/>
      <c r="H45" s="147"/>
      <c r="I45" s="147"/>
      <c r="J45" s="1"/>
      <c r="K45" s="1"/>
      <c r="L45" s="1"/>
      <c r="M45" s="1"/>
      <c r="N45" s="1"/>
      <c r="O45" s="1"/>
      <c r="P45" s="1"/>
      <c r="S45" s="1"/>
    </row>
    <row r="46" spans="1:26" x14ac:dyDescent="0.25">
      <c r="A46" s="154"/>
      <c r="B46" s="154"/>
      <c r="C46" s="154"/>
      <c r="D46" s="2" t="s">
        <v>124</v>
      </c>
      <c r="E46" s="154"/>
      <c r="F46" s="165"/>
      <c r="G46" s="155"/>
      <c r="H46" s="155"/>
      <c r="I46" s="155"/>
      <c r="J46" s="154"/>
      <c r="K46" s="154"/>
      <c r="L46" s="154"/>
      <c r="M46" s="154"/>
      <c r="N46" s="154"/>
      <c r="O46" s="154"/>
      <c r="P46" s="154"/>
      <c r="Q46" s="151"/>
      <c r="R46" s="151"/>
      <c r="S46" s="154"/>
      <c r="T46" s="151"/>
      <c r="U46" s="151"/>
      <c r="V46" s="151"/>
      <c r="W46" s="151"/>
      <c r="X46" s="151"/>
      <c r="Y46" s="151"/>
      <c r="Z46" s="151"/>
    </row>
    <row r="47" spans="1:26" x14ac:dyDescent="0.25">
      <c r="A47" s="154"/>
      <c r="B47" s="154"/>
      <c r="C47" s="154"/>
      <c r="D47" s="154" t="s">
        <v>125</v>
      </c>
      <c r="E47" s="154"/>
      <c r="F47" s="165"/>
      <c r="G47" s="155"/>
      <c r="H47" s="155"/>
      <c r="I47" s="155"/>
      <c r="J47" s="154"/>
      <c r="K47" s="154"/>
      <c r="L47" s="154"/>
      <c r="M47" s="154"/>
      <c r="N47" s="154"/>
      <c r="O47" s="154"/>
      <c r="P47" s="154"/>
      <c r="Q47" s="151"/>
      <c r="R47" s="151"/>
      <c r="S47" s="154"/>
      <c r="T47" s="151"/>
      <c r="U47" s="151"/>
      <c r="V47" s="151"/>
      <c r="W47" s="151"/>
      <c r="X47" s="151"/>
      <c r="Y47" s="151"/>
      <c r="Z47" s="151"/>
    </row>
    <row r="48" spans="1:26" ht="24.95" customHeight="1" x14ac:dyDescent="0.25">
      <c r="A48" s="169"/>
      <c r="B48" s="166" t="s">
        <v>158</v>
      </c>
      <c r="C48" s="170" t="s">
        <v>159</v>
      </c>
      <c r="D48" s="166" t="s">
        <v>160</v>
      </c>
      <c r="E48" s="166" t="s">
        <v>110</v>
      </c>
      <c r="F48" s="167">
        <v>30.875</v>
      </c>
      <c r="G48" s="168"/>
      <c r="H48" s="168"/>
      <c r="I48" s="168">
        <f t="shared" ref="I48:I57" si="7">ROUND(F48*(G48+H48),2)</f>
        <v>0</v>
      </c>
      <c r="J48" s="166">
        <f t="shared" ref="J48:J57" si="8">ROUND(F48*(N48),2)</f>
        <v>192.04</v>
      </c>
      <c r="K48" s="1">
        <f t="shared" ref="K48:K57" si="9">ROUND(F48*(O48),2)</f>
        <v>0</v>
      </c>
      <c r="L48" s="1">
        <f>ROUND(F48*(G48),2)</f>
        <v>0</v>
      </c>
      <c r="M48" s="1"/>
      <c r="N48" s="1">
        <v>6.22</v>
      </c>
      <c r="O48" s="1"/>
      <c r="P48" s="165"/>
      <c r="Q48" s="171"/>
      <c r="R48" s="171"/>
      <c r="S48" s="165"/>
      <c r="Z48">
        <v>0</v>
      </c>
    </row>
    <row r="49" spans="1:26" ht="24.95" customHeight="1" x14ac:dyDescent="0.25">
      <c r="A49" s="169"/>
      <c r="B49" s="166" t="s">
        <v>158</v>
      </c>
      <c r="C49" s="170" t="s">
        <v>161</v>
      </c>
      <c r="D49" s="166" t="s">
        <v>162</v>
      </c>
      <c r="E49" s="166" t="s">
        <v>110</v>
      </c>
      <c r="F49" s="167">
        <v>30.875</v>
      </c>
      <c r="G49" s="168"/>
      <c r="H49" s="168"/>
      <c r="I49" s="168">
        <f t="shared" si="7"/>
        <v>0</v>
      </c>
      <c r="J49" s="166">
        <f t="shared" si="8"/>
        <v>350.12</v>
      </c>
      <c r="K49" s="1">
        <f t="shared" si="9"/>
        <v>0</v>
      </c>
      <c r="L49" s="1">
        <f>ROUND(F49*(G49),2)</f>
        <v>0</v>
      </c>
      <c r="M49" s="1"/>
      <c r="N49" s="1">
        <v>11.34</v>
      </c>
      <c r="O49" s="1"/>
      <c r="P49" s="165"/>
      <c r="Q49" s="171"/>
      <c r="R49" s="171"/>
      <c r="S49" s="165"/>
      <c r="Z49">
        <v>0</v>
      </c>
    </row>
    <row r="50" spans="1:26" ht="24.95" customHeight="1" x14ac:dyDescent="0.25">
      <c r="A50" s="169"/>
      <c r="B50" s="166" t="s">
        <v>111</v>
      </c>
      <c r="C50" s="170" t="s">
        <v>163</v>
      </c>
      <c r="D50" s="166" t="s">
        <v>164</v>
      </c>
      <c r="E50" s="166" t="s">
        <v>96</v>
      </c>
      <c r="F50" s="167">
        <v>47.7</v>
      </c>
      <c r="G50" s="168"/>
      <c r="H50" s="168"/>
      <c r="I50" s="168">
        <f t="shared" si="7"/>
        <v>0</v>
      </c>
      <c r="J50" s="166">
        <f t="shared" si="8"/>
        <v>593.39</v>
      </c>
      <c r="K50" s="1">
        <f t="shared" si="9"/>
        <v>0</v>
      </c>
      <c r="L50" s="1"/>
      <c r="M50" s="1">
        <f>ROUND(F50*(H50),2)</f>
        <v>0</v>
      </c>
      <c r="N50" s="1">
        <v>12.44</v>
      </c>
      <c r="O50" s="1"/>
      <c r="P50" s="165"/>
      <c r="Q50" s="171"/>
      <c r="R50" s="171"/>
      <c r="S50" s="165"/>
      <c r="Z50">
        <v>0</v>
      </c>
    </row>
    <row r="51" spans="1:26" ht="24.95" customHeight="1" x14ac:dyDescent="0.25">
      <c r="A51" s="169"/>
      <c r="B51" s="166">
        <v>767</v>
      </c>
      <c r="C51" s="170" t="s">
        <v>165</v>
      </c>
      <c r="D51" s="166" t="s">
        <v>166</v>
      </c>
      <c r="E51" s="166" t="s">
        <v>118</v>
      </c>
      <c r="F51" s="167">
        <v>19</v>
      </c>
      <c r="G51" s="168"/>
      <c r="H51" s="168"/>
      <c r="I51" s="168">
        <f t="shared" si="7"/>
        <v>0</v>
      </c>
      <c r="J51" s="166">
        <f t="shared" si="8"/>
        <v>149.53</v>
      </c>
      <c r="K51" s="1">
        <f t="shared" si="9"/>
        <v>0</v>
      </c>
      <c r="L51" s="1">
        <f>ROUND(F51*(G51),2)</f>
        <v>0</v>
      </c>
      <c r="M51" s="1"/>
      <c r="N51" s="1">
        <v>7.87</v>
      </c>
      <c r="O51" s="1"/>
      <c r="P51" s="165"/>
      <c r="Q51" s="171"/>
      <c r="R51" s="171"/>
      <c r="S51" s="165"/>
      <c r="Z51">
        <v>0</v>
      </c>
    </row>
    <row r="52" spans="1:26" ht="24.95" customHeight="1" x14ac:dyDescent="0.25">
      <c r="A52" s="169"/>
      <c r="B52" s="166" t="s">
        <v>111</v>
      </c>
      <c r="C52" s="170" t="s">
        <v>167</v>
      </c>
      <c r="D52" s="166" t="s">
        <v>168</v>
      </c>
      <c r="E52" s="166" t="s">
        <v>169</v>
      </c>
      <c r="F52" s="167">
        <v>1627.24</v>
      </c>
      <c r="G52" s="168"/>
      <c r="H52" s="168"/>
      <c r="I52" s="168">
        <f t="shared" si="7"/>
        <v>0</v>
      </c>
      <c r="J52" s="166">
        <f t="shared" si="8"/>
        <v>16776.84</v>
      </c>
      <c r="K52" s="1">
        <f t="shared" si="9"/>
        <v>0</v>
      </c>
      <c r="L52" s="1"/>
      <c r="M52" s="1">
        <f>ROUND(F52*(H52),2)</f>
        <v>0</v>
      </c>
      <c r="N52" s="1">
        <v>10.31</v>
      </c>
      <c r="O52" s="1"/>
      <c r="P52" s="165"/>
      <c r="Q52" s="171"/>
      <c r="R52" s="171"/>
      <c r="S52" s="165"/>
      <c r="Z52">
        <v>0</v>
      </c>
    </row>
    <row r="53" spans="1:26" ht="24.95" customHeight="1" x14ac:dyDescent="0.25">
      <c r="A53" s="169"/>
      <c r="B53" s="166" t="s">
        <v>158</v>
      </c>
      <c r="C53" s="170" t="s">
        <v>170</v>
      </c>
      <c r="D53" s="166" t="s">
        <v>171</v>
      </c>
      <c r="E53" s="166" t="s">
        <v>118</v>
      </c>
      <c r="F53" s="167">
        <v>1</v>
      </c>
      <c r="G53" s="168"/>
      <c r="H53" s="168"/>
      <c r="I53" s="168">
        <f t="shared" si="7"/>
        <v>0</v>
      </c>
      <c r="J53" s="166">
        <f t="shared" si="8"/>
        <v>13.54</v>
      </c>
      <c r="K53" s="1">
        <f t="shared" si="9"/>
        <v>0</v>
      </c>
      <c r="L53" s="1">
        <f>ROUND(F53*(G53),2)</f>
        <v>0</v>
      </c>
      <c r="M53" s="1"/>
      <c r="N53" s="1">
        <v>13.54</v>
      </c>
      <c r="O53" s="1"/>
      <c r="P53" s="165"/>
      <c r="Q53" s="171"/>
      <c r="R53" s="171"/>
      <c r="S53" s="165"/>
      <c r="Z53">
        <v>0</v>
      </c>
    </row>
    <row r="54" spans="1:26" ht="24.95" customHeight="1" x14ac:dyDescent="0.25">
      <c r="A54" s="169"/>
      <c r="B54" s="166" t="s">
        <v>158</v>
      </c>
      <c r="C54" s="170" t="s">
        <v>172</v>
      </c>
      <c r="D54" s="166" t="s">
        <v>173</v>
      </c>
      <c r="E54" s="166" t="s">
        <v>118</v>
      </c>
      <c r="F54" s="167">
        <v>2</v>
      </c>
      <c r="G54" s="168"/>
      <c r="H54" s="168"/>
      <c r="I54" s="168">
        <f t="shared" si="7"/>
        <v>0</v>
      </c>
      <c r="J54" s="166">
        <f t="shared" si="8"/>
        <v>41.86</v>
      </c>
      <c r="K54" s="1">
        <f t="shared" si="9"/>
        <v>0</v>
      </c>
      <c r="L54" s="1">
        <f>ROUND(F54*(G54),2)</f>
        <v>0</v>
      </c>
      <c r="M54" s="1"/>
      <c r="N54" s="1">
        <v>20.93</v>
      </c>
      <c r="O54" s="1"/>
      <c r="P54" s="165"/>
      <c r="Q54" s="171"/>
      <c r="R54" s="171"/>
      <c r="S54" s="165"/>
      <c r="Z54">
        <v>0</v>
      </c>
    </row>
    <row r="55" spans="1:26" ht="24.95" customHeight="1" x14ac:dyDescent="0.25">
      <c r="A55" s="169"/>
      <c r="B55" s="166" t="s">
        <v>174</v>
      </c>
      <c r="C55" s="170" t="s">
        <v>175</v>
      </c>
      <c r="D55" s="166" t="s">
        <v>176</v>
      </c>
      <c r="E55" s="166" t="s">
        <v>118</v>
      </c>
      <c r="F55" s="167">
        <v>1</v>
      </c>
      <c r="G55" s="168"/>
      <c r="H55" s="168"/>
      <c r="I55" s="168">
        <f t="shared" si="7"/>
        <v>0</v>
      </c>
      <c r="J55" s="166">
        <f t="shared" si="8"/>
        <v>267.64</v>
      </c>
      <c r="K55" s="1">
        <f t="shared" si="9"/>
        <v>0</v>
      </c>
      <c r="L55" s="1"/>
      <c r="M55" s="1">
        <f>ROUND(F55*(H55),2)</f>
        <v>0</v>
      </c>
      <c r="N55" s="1">
        <v>267.64</v>
      </c>
      <c r="O55" s="1"/>
      <c r="P55" s="165"/>
      <c r="Q55" s="171"/>
      <c r="R55" s="171"/>
      <c r="S55" s="165"/>
      <c r="Z55">
        <v>0</v>
      </c>
    </row>
    <row r="56" spans="1:26" ht="24.95" customHeight="1" x14ac:dyDescent="0.25">
      <c r="A56" s="169"/>
      <c r="B56" s="166" t="s">
        <v>174</v>
      </c>
      <c r="C56" s="170" t="s">
        <v>177</v>
      </c>
      <c r="D56" s="166" t="s">
        <v>178</v>
      </c>
      <c r="E56" s="166" t="s">
        <v>118</v>
      </c>
      <c r="F56" s="167">
        <v>2</v>
      </c>
      <c r="G56" s="168"/>
      <c r="H56" s="168"/>
      <c r="I56" s="168">
        <f t="shared" si="7"/>
        <v>0</v>
      </c>
      <c r="J56" s="166">
        <f t="shared" si="8"/>
        <v>1559.86</v>
      </c>
      <c r="K56" s="1">
        <f t="shared" si="9"/>
        <v>0</v>
      </c>
      <c r="L56" s="1"/>
      <c r="M56" s="1">
        <f>ROUND(F56*(H56),2)</f>
        <v>0</v>
      </c>
      <c r="N56" s="1">
        <v>779.93</v>
      </c>
      <c r="O56" s="1"/>
      <c r="P56" s="165"/>
      <c r="Q56" s="171"/>
      <c r="R56" s="171"/>
      <c r="S56" s="165"/>
      <c r="Z56">
        <v>0</v>
      </c>
    </row>
    <row r="57" spans="1:26" ht="24.95" customHeight="1" x14ac:dyDescent="0.25">
      <c r="A57" s="169"/>
      <c r="B57" s="166" t="s">
        <v>158</v>
      </c>
      <c r="C57" s="170" t="s">
        <v>179</v>
      </c>
      <c r="D57" s="166" t="s">
        <v>180</v>
      </c>
      <c r="E57" s="166" t="s">
        <v>181</v>
      </c>
      <c r="F57" s="167">
        <v>0.9</v>
      </c>
      <c r="G57" s="176"/>
      <c r="H57" s="176"/>
      <c r="I57" s="176">
        <f t="shared" si="7"/>
        <v>0</v>
      </c>
      <c r="J57" s="166">
        <f t="shared" si="8"/>
        <v>0.01</v>
      </c>
      <c r="K57" s="1">
        <f t="shared" si="9"/>
        <v>0</v>
      </c>
      <c r="L57" s="1">
        <f>ROUND(F57*(G57),2)</f>
        <v>0</v>
      </c>
      <c r="M57" s="1"/>
      <c r="N57" s="1">
        <v>1.0499999523162842E-2</v>
      </c>
      <c r="O57" s="1"/>
      <c r="P57" s="165"/>
      <c r="Q57" s="171"/>
      <c r="R57" s="171"/>
      <c r="S57" s="165"/>
      <c r="Z57">
        <v>0</v>
      </c>
    </row>
    <row r="58" spans="1:26" x14ac:dyDescent="0.25">
      <c r="A58" s="154"/>
      <c r="B58" s="154"/>
      <c r="C58" s="154"/>
      <c r="D58" s="154" t="s">
        <v>125</v>
      </c>
      <c r="E58" s="154"/>
      <c r="F58" s="165"/>
      <c r="G58" s="157"/>
      <c r="H58" s="157">
        <f>ROUND((SUM(M47:M57))/1,2)</f>
        <v>0</v>
      </c>
      <c r="I58" s="157">
        <f>ROUND((SUM(I47:I57))/1,2)</f>
        <v>0</v>
      </c>
      <c r="J58" s="154"/>
      <c r="K58" s="154"/>
      <c r="L58" s="154">
        <f>ROUND((SUM(L47:L57))/1,2)</f>
        <v>0</v>
      </c>
      <c r="M58" s="154">
        <f>ROUND((SUM(M47:M57))/1,2)</f>
        <v>0</v>
      </c>
      <c r="N58" s="154"/>
      <c r="O58" s="154"/>
      <c r="P58" s="172">
        <f>ROUND((SUM(P47:P57))/1,2)</f>
        <v>0</v>
      </c>
      <c r="Q58" s="151"/>
      <c r="R58" s="151"/>
      <c r="S58" s="172">
        <f>ROUND((SUM(S47:S57))/1,2)</f>
        <v>0</v>
      </c>
      <c r="T58" s="151"/>
      <c r="U58" s="151"/>
      <c r="V58" s="151"/>
      <c r="W58" s="151"/>
      <c r="X58" s="151"/>
      <c r="Y58" s="151"/>
      <c r="Z58" s="151"/>
    </row>
    <row r="59" spans="1:26" x14ac:dyDescent="0.25">
      <c r="A59" s="1"/>
      <c r="B59" s="1"/>
      <c r="C59" s="1"/>
      <c r="D59" s="1"/>
      <c r="E59" s="1"/>
      <c r="F59" s="161"/>
      <c r="G59" s="147"/>
      <c r="H59" s="147"/>
      <c r="I59" s="147"/>
      <c r="J59" s="1"/>
      <c r="K59" s="1"/>
      <c r="L59" s="1"/>
      <c r="M59" s="1"/>
      <c r="N59" s="1"/>
      <c r="O59" s="1"/>
      <c r="P59" s="1"/>
      <c r="S59" s="1"/>
    </row>
    <row r="60" spans="1:26" x14ac:dyDescent="0.25">
      <c r="A60" s="154"/>
      <c r="B60" s="154"/>
      <c r="C60" s="154"/>
      <c r="D60" s="154" t="s">
        <v>126</v>
      </c>
      <c r="E60" s="154"/>
      <c r="F60" s="165"/>
      <c r="G60" s="155"/>
      <c r="H60" s="155"/>
      <c r="I60" s="155"/>
      <c r="J60" s="154"/>
      <c r="K60" s="154"/>
      <c r="L60" s="154"/>
      <c r="M60" s="154"/>
      <c r="N60" s="154"/>
      <c r="O60" s="154"/>
      <c r="P60" s="154"/>
      <c r="Q60" s="151"/>
      <c r="R60" s="151"/>
      <c r="S60" s="154"/>
      <c r="T60" s="151"/>
      <c r="U60" s="151"/>
      <c r="V60" s="151"/>
      <c r="W60" s="151"/>
      <c r="X60" s="151"/>
      <c r="Y60" s="151"/>
      <c r="Z60" s="151"/>
    </row>
    <row r="61" spans="1:26" ht="24.95" customHeight="1" x14ac:dyDescent="0.25">
      <c r="A61" s="169"/>
      <c r="B61" s="166" t="s">
        <v>182</v>
      </c>
      <c r="C61" s="170" t="s">
        <v>183</v>
      </c>
      <c r="D61" s="166" t="s">
        <v>184</v>
      </c>
      <c r="E61" s="166" t="s">
        <v>96</v>
      </c>
      <c r="F61" s="167">
        <v>55.12</v>
      </c>
      <c r="G61" s="168"/>
      <c r="H61" s="168"/>
      <c r="I61" s="168">
        <f>ROUND(F61*(G61+H61),2)</f>
        <v>0</v>
      </c>
      <c r="J61" s="166">
        <f>ROUND(F61*(N61),2)</f>
        <v>506</v>
      </c>
      <c r="K61" s="1">
        <f>ROUND(F61*(O61),2)</f>
        <v>0</v>
      </c>
      <c r="L61" s="1">
        <f>ROUND(F61*(G61),2)</f>
        <v>0</v>
      </c>
      <c r="M61" s="1"/>
      <c r="N61" s="1">
        <v>9.18</v>
      </c>
      <c r="O61" s="1"/>
      <c r="P61" s="165"/>
      <c r="Q61" s="171"/>
      <c r="R61" s="171"/>
      <c r="S61" s="165"/>
      <c r="Z61">
        <v>0</v>
      </c>
    </row>
    <row r="62" spans="1:26" ht="24.95" customHeight="1" x14ac:dyDescent="0.25">
      <c r="A62" s="169"/>
      <c r="B62" s="166" t="s">
        <v>182</v>
      </c>
      <c r="C62" s="170" t="s">
        <v>185</v>
      </c>
      <c r="D62" s="166" t="s">
        <v>186</v>
      </c>
      <c r="E62" s="166" t="s">
        <v>96</v>
      </c>
      <c r="F62" s="167">
        <v>55.12</v>
      </c>
      <c r="G62" s="168"/>
      <c r="H62" s="168"/>
      <c r="I62" s="168">
        <f>ROUND(F62*(G62+H62),2)</f>
        <v>0</v>
      </c>
      <c r="J62" s="166">
        <f>ROUND(F62*(N62),2)</f>
        <v>174.18</v>
      </c>
      <c r="K62" s="1">
        <f>ROUND(F62*(O62),2)</f>
        <v>0</v>
      </c>
      <c r="L62" s="1">
        <f>ROUND(F62*(G62),2)</f>
        <v>0</v>
      </c>
      <c r="M62" s="1"/>
      <c r="N62" s="1">
        <v>3.16</v>
      </c>
      <c r="O62" s="1"/>
      <c r="P62" s="165"/>
      <c r="Q62" s="171"/>
      <c r="R62" s="171"/>
      <c r="S62" s="165"/>
      <c r="Z62">
        <v>0</v>
      </c>
    </row>
    <row r="63" spans="1:26" x14ac:dyDescent="0.25">
      <c r="A63" s="154"/>
      <c r="B63" s="154"/>
      <c r="C63" s="154"/>
      <c r="D63" s="154" t="s">
        <v>126</v>
      </c>
      <c r="E63" s="154"/>
      <c r="F63" s="165"/>
      <c r="G63" s="157"/>
      <c r="H63" s="157"/>
      <c r="I63" s="157">
        <f>ROUND((SUM(I60:I62))/1,2)</f>
        <v>0</v>
      </c>
      <c r="J63" s="154"/>
      <c r="K63" s="154"/>
      <c r="L63" s="154">
        <f>ROUND((SUM(L60:L62))/1,2)</f>
        <v>0</v>
      </c>
      <c r="M63" s="154">
        <f>ROUND((SUM(M60:M62))/1,2)</f>
        <v>0</v>
      </c>
      <c r="N63" s="154"/>
      <c r="O63" s="154"/>
      <c r="P63" s="172">
        <f>ROUND((SUM(P60:P62))/1,2)</f>
        <v>0</v>
      </c>
      <c r="S63" s="165">
        <f>ROUND((SUM(S60:S62))/1,2)</f>
        <v>0</v>
      </c>
    </row>
    <row r="64" spans="1:26" x14ac:dyDescent="0.25">
      <c r="A64" s="1"/>
      <c r="B64" s="1"/>
      <c r="C64" s="1"/>
      <c r="D64" s="1"/>
      <c r="E64" s="1"/>
      <c r="F64" s="161"/>
      <c r="G64" s="147"/>
      <c r="H64" s="147"/>
      <c r="I64" s="147"/>
      <c r="J64" s="1"/>
      <c r="K64" s="1"/>
      <c r="L64" s="1"/>
      <c r="M64" s="1"/>
      <c r="N64" s="1"/>
      <c r="O64" s="1"/>
      <c r="P64" s="1"/>
      <c r="S64" s="1"/>
    </row>
    <row r="65" spans="1:26" x14ac:dyDescent="0.25">
      <c r="A65" s="154"/>
      <c r="B65" s="154"/>
      <c r="C65" s="154"/>
      <c r="D65" s="2" t="s">
        <v>124</v>
      </c>
      <c r="E65" s="154"/>
      <c r="F65" s="165"/>
      <c r="G65" s="157"/>
      <c r="H65" s="157"/>
      <c r="I65" s="157">
        <f>ROUND((SUM(I46:I64))/2,2)</f>
        <v>0</v>
      </c>
      <c r="J65" s="154"/>
      <c r="K65" s="154"/>
      <c r="L65" s="154">
        <f>ROUND((SUM(L46:L64))/2,2)</f>
        <v>0</v>
      </c>
      <c r="M65" s="154">
        <f>ROUND((SUM(M46:M64))/2,2)</f>
        <v>0</v>
      </c>
      <c r="N65" s="154"/>
      <c r="O65" s="154"/>
      <c r="P65" s="172">
        <f>ROUND((SUM(P46:P64))/2,2)</f>
        <v>0</v>
      </c>
      <c r="S65" s="172">
        <f>ROUND((SUM(S46:S64))/2,2)</f>
        <v>0</v>
      </c>
    </row>
    <row r="66" spans="1:26" x14ac:dyDescent="0.25">
      <c r="A66" s="173"/>
      <c r="B66" s="173" t="s">
        <v>13</v>
      </c>
      <c r="C66" s="173"/>
      <c r="D66" s="173"/>
      <c r="E66" s="173"/>
      <c r="F66" s="174" t="s">
        <v>69</v>
      </c>
      <c r="G66" s="175"/>
      <c r="H66" s="175">
        <f>ROUND((SUM(M9:M65))/3,2)</f>
        <v>0</v>
      </c>
      <c r="I66" s="175">
        <f>ROUND((SUM(I9:I65))/3,2)</f>
        <v>0</v>
      </c>
      <c r="J66" s="173"/>
      <c r="K66" s="173">
        <f>ROUND((SUM(K9:K65)),2)</f>
        <v>0</v>
      </c>
      <c r="L66" s="173">
        <f>ROUND((SUM(L9:L65))/3,2)</f>
        <v>0</v>
      </c>
      <c r="M66" s="173">
        <f>ROUND((SUM(M9:M65))/3,2)</f>
        <v>0</v>
      </c>
      <c r="N66" s="173"/>
      <c r="O66" s="173"/>
      <c r="P66" s="174">
        <f>ROUND((SUM(P9:P65))/3,2)</f>
        <v>0</v>
      </c>
      <c r="S66" s="174">
        <f>ROUND((SUM(S9:S65))/3,2)</f>
        <v>0</v>
      </c>
      <c r="Z66">
        <f>(SUM(Z9:Z65))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Dobudovanie systému zberu a odvozu komunálneho odpadu v obci Bystré / SO 02 - ZBERNÝ DVOR NA UMIEST. VEĽKOOBJ. KONTAJNÉROV NA KOMUNÁLNY ODPAD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4</vt:i4>
      </vt:variant>
    </vt:vector>
  </HeadingPairs>
  <TitlesOfParts>
    <vt:vector size="12" baseType="lpstr">
      <vt:lpstr>Rekapitulácia</vt:lpstr>
      <vt:lpstr>Krycí list stavby</vt:lpstr>
      <vt:lpstr>Kryci_list 12151</vt:lpstr>
      <vt:lpstr>Rekap 12151</vt:lpstr>
      <vt:lpstr>SO 12151</vt:lpstr>
      <vt:lpstr>Kryci_list 12153</vt:lpstr>
      <vt:lpstr>Rekap 12153</vt:lpstr>
      <vt:lpstr>SO 12153</vt:lpstr>
      <vt:lpstr>'Rekap 12151'!Názvy_tlače</vt:lpstr>
      <vt:lpstr>'Rekap 12153'!Názvy_tlače</vt:lpstr>
      <vt:lpstr>'SO 12151'!Názvy_tlače</vt:lpstr>
      <vt:lpstr>'SO 12153'!Názvy_tlače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2017-09-08T06:29:34Z</dcterms:created>
  <dcterms:modified xsi:type="dcterms:W3CDTF">2017-09-08T08:44:15Z</dcterms:modified>
</cp:coreProperties>
</file>